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EDV\Homepage\Materialien\"/>
    </mc:Choice>
  </mc:AlternateContent>
  <bookViews>
    <workbookView showSheetTabs="0" xWindow="0" yWindow="0" windowWidth="28800" windowHeight="13800"/>
  </bookViews>
  <sheets>
    <sheet name="MAU-Vergütung" sheetId="2" r:id="rId1"/>
    <sheet name="Tabelle1" sheetId="1" r:id="rId2"/>
  </sheets>
  <calcPr calcId="162913"/>
</workbook>
</file>

<file path=xl/calcChain.xml><?xml version="1.0" encoding="utf-8"?>
<calcChain xmlns="http://schemas.openxmlformats.org/spreadsheetml/2006/main">
  <c r="AB9" i="2" l="1"/>
  <c r="AH9" i="2" s="1"/>
  <c r="Y54" i="2"/>
  <c r="AC54" i="2" s="1"/>
  <c r="V62" i="2"/>
  <c r="AC62" i="2" s="1"/>
  <c r="C12" i="2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Y66" i="2"/>
  <c r="E5" i="2"/>
  <c r="J1" i="2"/>
  <c r="N56" i="2" l="1"/>
  <c r="AD56" i="2"/>
  <c r="AH11" i="2"/>
  <c r="B15" i="2" s="1"/>
  <c r="C15" i="2" s="1"/>
  <c r="D15" i="2" s="1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Z15" i="2" s="1"/>
  <c r="AA15" i="2" s="1"/>
  <c r="AB15" i="2" s="1"/>
  <c r="AC15" i="2" s="1"/>
  <c r="AD15" i="2" s="1"/>
  <c r="AE15" i="2" s="1"/>
  <c r="AF15" i="2" s="1"/>
  <c r="AG15" i="2" s="1"/>
  <c r="AH14" i="2" s="1"/>
  <c r="B18" i="2" s="1"/>
  <c r="C18" i="2" s="1"/>
  <c r="D18" i="2" s="1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W18" i="2" s="1"/>
  <c r="X18" i="2" s="1"/>
  <c r="Y18" i="2" s="1"/>
  <c r="Z18" i="2" s="1"/>
  <c r="AA18" i="2" s="1"/>
  <c r="AB18" i="2" s="1"/>
  <c r="AC18" i="2" s="1"/>
  <c r="AD18" i="2" s="1"/>
  <c r="AE18" i="2" s="1"/>
  <c r="AF18" i="2" s="1"/>
  <c r="AG18" i="2" s="1"/>
  <c r="AH17" i="2" s="1"/>
  <c r="B21" i="2" s="1"/>
  <c r="C21" i="2" s="1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AB21" i="2" s="1"/>
  <c r="AC21" i="2" s="1"/>
  <c r="AD21" i="2" s="1"/>
  <c r="AE21" i="2" s="1"/>
  <c r="AF21" i="2" s="1"/>
  <c r="AG21" i="2" s="1"/>
  <c r="AH20" i="2" s="1"/>
  <c r="B24" i="2" s="1"/>
  <c r="C24" i="2" s="1"/>
  <c r="D24" i="2" s="1"/>
  <c r="E24" i="2" s="1"/>
  <c r="F24" i="2" s="1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AD24" i="2" s="1"/>
  <c r="AE24" i="2" s="1"/>
  <c r="AF24" i="2" s="1"/>
  <c r="AG24" i="2" s="1"/>
  <c r="AH23" i="2" s="1"/>
  <c r="B27" i="2" s="1"/>
  <c r="C27" i="2" s="1"/>
  <c r="D27" i="2" s="1"/>
  <c r="E27" i="2" s="1"/>
  <c r="F27" i="2" s="1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W27" i="2" s="1"/>
  <c r="X27" i="2" s="1"/>
  <c r="Y27" i="2" s="1"/>
  <c r="Z27" i="2" s="1"/>
  <c r="AA27" i="2" s="1"/>
  <c r="AB27" i="2" s="1"/>
  <c r="AC27" i="2" s="1"/>
  <c r="AD27" i="2" s="1"/>
  <c r="AE27" i="2" s="1"/>
  <c r="AF27" i="2" s="1"/>
  <c r="AG27" i="2" s="1"/>
  <c r="AH26" i="2" s="1"/>
  <c r="B30" i="2" s="1"/>
  <c r="C30" i="2" s="1"/>
  <c r="D30" i="2" s="1"/>
  <c r="E30" i="2" s="1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F30" i="2" s="1"/>
  <c r="AG30" i="2" s="1"/>
  <c r="AH29" i="2" s="1"/>
  <c r="B33" i="2" s="1"/>
  <c r="C33" i="2" s="1"/>
  <c r="D33" i="2" s="1"/>
  <c r="E33" i="2" s="1"/>
  <c r="F33" i="2" s="1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H32" i="2" s="1"/>
  <c r="B36" i="2" s="1"/>
  <c r="C36" i="2" s="1"/>
  <c r="D36" i="2" s="1"/>
  <c r="E36" i="2" s="1"/>
  <c r="F36" i="2" s="1"/>
  <c r="G36" i="2" s="1"/>
  <c r="H36" i="2" s="1"/>
  <c r="I36" i="2" s="1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W36" i="2" s="1"/>
  <c r="X36" i="2" s="1"/>
  <c r="Y36" i="2" s="1"/>
  <c r="Z36" i="2" s="1"/>
  <c r="AA36" i="2" s="1"/>
  <c r="AB36" i="2" s="1"/>
  <c r="AC36" i="2" s="1"/>
  <c r="AD36" i="2" s="1"/>
  <c r="AE36" i="2" s="1"/>
  <c r="AF36" i="2" s="1"/>
  <c r="AG36" i="2" s="1"/>
  <c r="AH35" i="2" s="1"/>
  <c r="B39" i="2" s="1"/>
  <c r="C39" i="2" s="1"/>
  <c r="D39" i="2" s="1"/>
  <c r="E39" i="2" s="1"/>
  <c r="F39" i="2" s="1"/>
  <c r="G39" i="2" s="1"/>
  <c r="H39" i="2" s="1"/>
  <c r="I39" i="2" s="1"/>
  <c r="J39" i="2" s="1"/>
  <c r="K39" i="2" s="1"/>
  <c r="L39" i="2" s="1"/>
  <c r="M39" i="2" s="1"/>
  <c r="N39" i="2" s="1"/>
  <c r="O39" i="2" s="1"/>
  <c r="P39" i="2" s="1"/>
  <c r="Q39" i="2" s="1"/>
  <c r="R39" i="2" s="1"/>
  <c r="S39" i="2" s="1"/>
  <c r="T39" i="2" s="1"/>
  <c r="U39" i="2" s="1"/>
  <c r="V39" i="2" s="1"/>
  <c r="W39" i="2" s="1"/>
  <c r="X39" i="2" s="1"/>
  <c r="Y39" i="2" s="1"/>
  <c r="Z39" i="2" s="1"/>
  <c r="AA39" i="2" s="1"/>
  <c r="AB39" i="2" s="1"/>
  <c r="AC39" i="2" s="1"/>
  <c r="AD39" i="2" s="1"/>
  <c r="AE39" i="2" s="1"/>
  <c r="AF39" i="2" s="1"/>
  <c r="AG39" i="2" s="1"/>
  <c r="AH38" i="2" s="1"/>
  <c r="B42" i="2" s="1"/>
  <c r="C42" i="2" s="1"/>
  <c r="D42" i="2" s="1"/>
  <c r="E42" i="2" s="1"/>
  <c r="F42" i="2" s="1"/>
  <c r="G42" i="2" s="1"/>
  <c r="H42" i="2" s="1"/>
  <c r="I42" i="2" s="1"/>
  <c r="J42" i="2" s="1"/>
  <c r="K42" i="2" s="1"/>
  <c r="L42" i="2" s="1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W42" i="2" s="1"/>
  <c r="X42" i="2" s="1"/>
  <c r="Y42" i="2" s="1"/>
  <c r="Z42" i="2" s="1"/>
  <c r="AA42" i="2" s="1"/>
  <c r="AB42" i="2" s="1"/>
  <c r="AC42" i="2" s="1"/>
  <c r="AD42" i="2" s="1"/>
  <c r="AE42" i="2" s="1"/>
  <c r="AF42" i="2" s="1"/>
  <c r="AG42" i="2" s="1"/>
  <c r="AH41" i="2" s="1"/>
  <c r="A16" i="2"/>
  <c r="A10" i="2"/>
  <c r="A40" i="2"/>
  <c r="A13" i="2"/>
  <c r="A34" i="2"/>
  <c r="A28" i="2"/>
  <c r="A19" i="2"/>
  <c r="A37" i="2"/>
  <c r="A31" i="2"/>
  <c r="A22" i="2"/>
  <c r="A25" i="2"/>
  <c r="A26" i="2" l="1"/>
  <c r="C25" i="2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Y25" i="2" s="1"/>
  <c r="Z25" i="2" s="1"/>
  <c r="AA25" i="2" s="1"/>
  <c r="AB25" i="2" s="1"/>
  <c r="AC25" i="2" s="1"/>
  <c r="AD25" i="2" s="1"/>
  <c r="C34" i="2"/>
  <c r="D34" i="2" s="1"/>
  <c r="E34" i="2" s="1"/>
  <c r="F34" i="2" s="1"/>
  <c r="G34" i="2" s="1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A35" i="2"/>
  <c r="C31" i="2"/>
  <c r="D31" i="2" s="1"/>
  <c r="E31" i="2" s="1"/>
  <c r="F31" i="2" s="1"/>
  <c r="G31" i="2" s="1"/>
  <c r="H31" i="2" s="1"/>
  <c r="I31" i="2" s="1"/>
  <c r="J31" i="2" s="1"/>
  <c r="K31" i="2" s="1"/>
  <c r="L31" i="2" s="1"/>
  <c r="M31" i="2" s="1"/>
  <c r="N31" i="2" s="1"/>
  <c r="O31" i="2" s="1"/>
  <c r="P31" i="2" s="1"/>
  <c r="Q31" i="2" s="1"/>
  <c r="R31" i="2" s="1"/>
  <c r="S31" i="2" s="1"/>
  <c r="T31" i="2" s="1"/>
  <c r="U31" i="2" s="1"/>
  <c r="V31" i="2" s="1"/>
  <c r="W31" i="2" s="1"/>
  <c r="X31" i="2" s="1"/>
  <c r="Y31" i="2" s="1"/>
  <c r="Z31" i="2" s="1"/>
  <c r="AA31" i="2" s="1"/>
  <c r="AB31" i="2" s="1"/>
  <c r="AC31" i="2" s="1"/>
  <c r="AD31" i="2" s="1"/>
  <c r="A32" i="2"/>
  <c r="A29" i="2"/>
  <c r="C28" i="2"/>
  <c r="D28" i="2" s="1"/>
  <c r="E28" i="2" s="1"/>
  <c r="F28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W28" i="2" s="1"/>
  <c r="X28" i="2" s="1"/>
  <c r="Y28" i="2" s="1"/>
  <c r="Z28" i="2" s="1"/>
  <c r="AA28" i="2" s="1"/>
  <c r="AB28" i="2" s="1"/>
  <c r="AC28" i="2" s="1"/>
  <c r="AD28" i="2" s="1"/>
  <c r="A41" i="2"/>
  <c r="C40" i="2"/>
  <c r="D40" i="2" s="1"/>
  <c r="E40" i="2" s="1"/>
  <c r="F40" i="2" s="1"/>
  <c r="G40" i="2" s="1"/>
  <c r="H40" i="2" s="1"/>
  <c r="I40" i="2" s="1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W40" i="2" s="1"/>
  <c r="X40" i="2" s="1"/>
  <c r="Y40" i="2" s="1"/>
  <c r="Z40" i="2" s="1"/>
  <c r="AA40" i="2" s="1"/>
  <c r="AB40" i="2" s="1"/>
  <c r="AC40" i="2" s="1"/>
  <c r="AD40" i="2" s="1"/>
  <c r="C37" i="2"/>
  <c r="D37" i="2" s="1"/>
  <c r="E37" i="2" s="1"/>
  <c r="F37" i="2" s="1"/>
  <c r="G37" i="2" s="1"/>
  <c r="H37" i="2" s="1"/>
  <c r="I37" i="2" s="1"/>
  <c r="J37" i="2" s="1"/>
  <c r="K37" i="2" s="1"/>
  <c r="L37" i="2" s="1"/>
  <c r="M37" i="2" s="1"/>
  <c r="N37" i="2" s="1"/>
  <c r="O37" i="2" s="1"/>
  <c r="P37" i="2" s="1"/>
  <c r="Q37" i="2" s="1"/>
  <c r="R37" i="2" s="1"/>
  <c r="S37" i="2" s="1"/>
  <c r="T37" i="2" s="1"/>
  <c r="U37" i="2" s="1"/>
  <c r="V37" i="2" s="1"/>
  <c r="W37" i="2" s="1"/>
  <c r="X37" i="2" s="1"/>
  <c r="Y37" i="2" s="1"/>
  <c r="Z37" i="2" s="1"/>
  <c r="AA37" i="2" s="1"/>
  <c r="AB37" i="2" s="1"/>
  <c r="AC37" i="2" s="1"/>
  <c r="AD37" i="2" s="1"/>
  <c r="A38" i="2"/>
  <c r="C10" i="2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11" i="2"/>
  <c r="C22" i="2"/>
  <c r="D22" i="2" s="1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X22" i="2" s="1"/>
  <c r="Y22" i="2" s="1"/>
  <c r="Z22" i="2" s="1"/>
  <c r="AA22" i="2" s="1"/>
  <c r="AB22" i="2" s="1"/>
  <c r="AC22" i="2" s="1"/>
  <c r="AD22" i="2" s="1"/>
  <c r="A23" i="2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20" i="2"/>
  <c r="C13" i="2"/>
  <c r="D13" i="2" s="1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Y13" i="2" s="1"/>
  <c r="Z13" i="2" s="1"/>
  <c r="AA13" i="2" s="1"/>
  <c r="AB13" i="2" s="1"/>
  <c r="AC13" i="2" s="1"/>
  <c r="AD13" i="2" s="1"/>
  <c r="A14" i="2"/>
  <c r="A17" i="2"/>
  <c r="C16" i="2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G22" i="2" l="1"/>
  <c r="AE22" i="2"/>
  <c r="AF22" i="2"/>
  <c r="AF19" i="2"/>
  <c r="AG19" i="2"/>
  <c r="AE19" i="2"/>
  <c r="AF37" i="2"/>
  <c r="AG37" i="2"/>
  <c r="AE37" i="2"/>
  <c r="AF28" i="2"/>
  <c r="AG28" i="2"/>
  <c r="AE28" i="2"/>
  <c r="AG31" i="2"/>
  <c r="AE31" i="2"/>
  <c r="AF31" i="2"/>
  <c r="AG25" i="2"/>
  <c r="AE25" i="2"/>
  <c r="AF25" i="2"/>
  <c r="AG34" i="2"/>
  <c r="AF34" i="2"/>
  <c r="AE34" i="2"/>
  <c r="AF16" i="2"/>
  <c r="AG16" i="2"/>
  <c r="AE16" i="2"/>
  <c r="AE13" i="2"/>
  <c r="AF13" i="2"/>
  <c r="AG13" i="2"/>
  <c r="AG10" i="2"/>
  <c r="AF10" i="2"/>
  <c r="AE10" i="2"/>
  <c r="AG40" i="2"/>
  <c r="AE40" i="2"/>
  <c r="AF40" i="2"/>
</calcChain>
</file>

<file path=xl/sharedStrings.xml><?xml version="1.0" encoding="utf-8"?>
<sst xmlns="http://schemas.openxmlformats.org/spreadsheetml/2006/main" count="78" uniqueCount="64">
  <si>
    <t xml:space="preserve">Name der Schule: </t>
  </si>
  <si>
    <t xml:space="preserve">Name, Vorname der Lehrkraft: </t>
  </si>
  <si>
    <t xml:space="preserve">Schuljahr: </t>
  </si>
  <si>
    <t>Anzahl der  Mehrarbeitsunterrichtsstunden (Ausfallstunden negativ):</t>
  </si>
  <si>
    <t>Bagatellgrenze:</t>
  </si>
  <si>
    <t>Zähler</t>
  </si>
  <si>
    <t>Ich beantrage</t>
  </si>
  <si>
    <r>
      <t xml:space="preserve">die </t>
    </r>
    <r>
      <rPr>
        <b/>
        <sz val="10"/>
        <rFont val="Arial"/>
        <family val="2"/>
      </rPr>
      <t>Auszahlung</t>
    </r>
    <r>
      <rPr>
        <sz val="10"/>
        <rFont val="Arial"/>
        <family val="2"/>
      </rPr>
      <t xml:space="preserve"> der MAU-Stunden,</t>
    </r>
  </si>
  <si>
    <r>
      <t xml:space="preserve">  einen </t>
    </r>
    <r>
      <rPr>
        <b/>
        <sz val="10"/>
        <rFont val="Arial"/>
        <family val="2"/>
      </rPr>
      <t>Deputatsstundenausgleich</t>
    </r>
    <r>
      <rPr>
        <sz val="10"/>
        <rFont val="Arial"/>
        <family val="2"/>
      </rPr>
      <t xml:space="preserve"> im folgenden Schuljahr.</t>
    </r>
  </si>
  <si>
    <t>Ich versichere die Richtigkeit und
Vollständigkeit meiner Angaben.</t>
  </si>
  <si>
    <t xml:space="preserve">Datum                    </t>
  </si>
  <si>
    <t>Unterschrift der Lehrkraft</t>
  </si>
  <si>
    <t>Von der Schulleitung auszufüllen</t>
  </si>
  <si>
    <t>Sachlich und rechnerisch richtig
sowie genehmigt</t>
  </si>
  <si>
    <t>Unterschrift der Schulleitung</t>
  </si>
  <si>
    <t>Von der Schulstiftung der Erzdiözese Freiburg auszufüllen</t>
  </si>
  <si>
    <t>Heimschule St. Landolin, Ettenheim</t>
  </si>
  <si>
    <t>Gesamtstundenzahl:</t>
  </si>
  <si>
    <t xml:space="preserve">: 38 = </t>
  </si>
  <si>
    <t xml:space="preserve">Std., d.h. </t>
  </si>
  <si>
    <t>St. Ursula Gymnasium, Freiburg</t>
  </si>
  <si>
    <t xml:space="preserve">  Übertrag ins nächste Schuljahr:</t>
  </si>
  <si>
    <t>Dep.Std.</t>
  </si>
  <si>
    <t>Reststunden zur Vergütung:</t>
  </si>
  <si>
    <t>Std.</t>
  </si>
  <si>
    <t>St. Ursula Schulen, VS-Villingen</t>
  </si>
  <si>
    <t>Klosterschule vom Hl. Grab, Baden-Baden</t>
  </si>
  <si>
    <t>2020/21</t>
  </si>
  <si>
    <t>Liebfrauenschule, Sigmaringen</t>
  </si>
  <si>
    <t>2021/22</t>
  </si>
  <si>
    <t>St. Raphael Schulen, Heidelberg</t>
  </si>
  <si>
    <t>2022/23</t>
  </si>
  <si>
    <t>Heimschule Lender, Sasbach</t>
  </si>
  <si>
    <t>2023/24</t>
  </si>
  <si>
    <t>Mädchengymnasium St. Dominikus, Karlsruhe</t>
  </si>
  <si>
    <t xml:space="preserve">€ (mtl. Vergütung bei Vollbesch.  :  4,348  : </t>
  </si>
  <si>
    <t xml:space="preserve"> (Regeldep.)  =</t>
  </si>
  <si>
    <t>€/Std.</t>
  </si>
  <si>
    <t>2024/25</t>
  </si>
  <si>
    <t>Gymnasium St. Paulusheim, Bruchsal</t>
  </si>
  <si>
    <t>2025/26</t>
  </si>
  <si>
    <t>Heimschule Kloster Wald</t>
  </si>
  <si>
    <t>2026/27</t>
  </si>
  <si>
    <t>Ursulinen-Gymnasium, Mannheim</t>
  </si>
  <si>
    <t>€ / Std. x</t>
  </si>
  <si>
    <t>2027/28</t>
  </si>
  <si>
    <t>Kolleg St. Sebastian, Stegen</t>
  </si>
  <si>
    <r>
      <t xml:space="preserve">d.h. </t>
    </r>
    <r>
      <rPr>
        <b/>
        <sz val="10"/>
        <rFont val="Arial"/>
        <family val="2"/>
      </rPr>
      <t>Summe:</t>
    </r>
  </si>
  <si>
    <r>
      <t xml:space="preserve"> €  </t>
    </r>
    <r>
      <rPr>
        <sz val="10"/>
        <rFont val="Arial"/>
        <family val="2"/>
      </rPr>
      <t>abzurechnen.</t>
    </r>
  </si>
  <si>
    <t>2028/29</t>
  </si>
  <si>
    <t>Klosterschulen Unserer Lieben Frau, Offenburg</t>
  </si>
  <si>
    <t>2029/30</t>
  </si>
  <si>
    <t xml:space="preserve">Unterschrift </t>
  </si>
  <si>
    <r>
      <rPr>
        <sz val="10"/>
        <rFont val="Wingdings"/>
        <charset val="2"/>
      </rPr>
      <t>o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Fertigung für die </t>
    </r>
    <r>
      <rPr>
        <b/>
        <i/>
        <sz val="10"/>
        <rFont val="Arial"/>
        <family val="2"/>
      </rPr>
      <t>Schulleitung</t>
    </r>
  </si>
  <si>
    <r>
      <rPr>
        <sz val="10"/>
        <rFont val="Wingdings"/>
        <charset val="2"/>
      </rPr>
      <t>o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Fertigung für die </t>
    </r>
    <r>
      <rPr>
        <b/>
        <i/>
        <sz val="10"/>
        <rFont val="Arial"/>
        <family val="2"/>
      </rPr>
      <t>Lehrkraft</t>
    </r>
  </si>
  <si>
    <r>
      <rPr>
        <sz val="12"/>
        <rFont val="Wingdings"/>
        <charset val="2"/>
      </rPr>
      <t>o</t>
    </r>
    <r>
      <rPr>
        <sz val="10"/>
        <rFont val="Arial"/>
        <family val="2"/>
      </rPr>
      <t xml:space="preserve"> Berechnung des Deputatsstundenausgleichs:</t>
    </r>
  </si>
  <si>
    <r>
      <rPr>
        <sz val="12"/>
        <rFont val="Wingdings"/>
        <charset val="2"/>
      </rPr>
      <t>o</t>
    </r>
    <r>
      <rPr>
        <sz val="10"/>
        <rFont val="Arial"/>
        <family val="2"/>
      </rPr>
      <t xml:space="preserve"> Berechnung des/der anteiligen Entgelts/Besoldung:</t>
    </r>
  </si>
  <si>
    <t>Ergeb.:</t>
  </si>
  <si>
    <t>Grund für die Leistung der
Mehrarbeitsunterrichtsstunden:</t>
  </si>
  <si>
    <t>St. Ursula Schulen Wiehre, Freiburg</t>
  </si>
  <si>
    <r>
      <t xml:space="preserve">MAU-Antrag
</t>
    </r>
    <r>
      <rPr>
        <b/>
        <sz val="12"/>
        <rFont val="Century Gothic"/>
        <family val="2"/>
      </rPr>
      <t>Antrag auf Zahlung von Vergütung für Mehrarbeitsunterrichtsstunden</t>
    </r>
  </si>
  <si>
    <r>
      <t>Wöchentliche Ist-Stundenzahl</t>
    </r>
    <r>
      <rPr>
        <sz val="8"/>
        <color theme="0"/>
        <rFont val="Arial"/>
        <family val="2"/>
      </rPr>
      <t>::</t>
    </r>
    <r>
      <rPr>
        <sz val="8"/>
        <rFont val="Arial"/>
        <family val="2"/>
      </rPr>
      <t xml:space="preserve">
(bezahlte Stunden lt. Vertrag):</t>
    </r>
    <r>
      <rPr>
        <sz val="8"/>
        <color theme="0"/>
        <rFont val="Arial"/>
        <family val="2"/>
      </rPr>
      <t>:</t>
    </r>
  </si>
  <si>
    <r>
      <t>Soll-Stundenzahl</t>
    </r>
    <r>
      <rPr>
        <sz val="8"/>
        <color theme="0"/>
        <rFont val="Arial"/>
        <family val="2"/>
      </rPr>
      <t>::</t>
    </r>
    <r>
      <rPr>
        <sz val="8"/>
        <rFont val="Arial"/>
        <family val="2"/>
      </rPr>
      <t xml:space="preserve">
(bei Volldeputat, z.B. 25 bzw. 27):</t>
    </r>
    <r>
      <rPr>
        <sz val="8"/>
        <color theme="0"/>
        <rFont val="Arial"/>
        <family val="2"/>
      </rPr>
      <t>:</t>
    </r>
  </si>
  <si>
    <r>
      <rPr>
        <sz val="12"/>
        <rFont val="Wingdings"/>
        <charset val="2"/>
      </rPr>
      <t>o</t>
    </r>
    <r>
      <rPr>
        <sz val="10"/>
        <rFont val="Arial"/>
        <family val="2"/>
      </rPr>
      <t xml:space="preserve"> Nachricht hiervon an </t>
    </r>
    <r>
      <rPr>
        <b/>
        <sz val="10"/>
        <rFont val="Arial"/>
        <family val="2"/>
      </rPr>
      <t xml:space="preserve">ZGASt Caritas </t>
    </r>
    <r>
      <rPr>
        <sz val="10"/>
        <rFont val="Arial"/>
        <family val="2"/>
      </rPr>
      <t>mit der Bitte, den Betrag von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</si>
</sst>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Abrechenbar ab&quot;\ General\ &quot;Stunden pro Monat&quot;"/>
    <numFmt numFmtId="165" formatCode="[$-407]mmm"/>
    <numFmt numFmtId="166" formatCode="d"/>
    <numFmt numFmtId="167" formatCode="yyyy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u/>
      <sz val="14"/>
      <name val="Century Gothic"/>
      <family val="2"/>
    </font>
    <font>
      <u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Wingdings"/>
      <charset val="2"/>
    </font>
    <font>
      <sz val="1"/>
      <name val="Arial"/>
      <family val="2"/>
    </font>
    <font>
      <b/>
      <i/>
      <sz val="10"/>
      <name val="Arial"/>
      <family val="2"/>
    </font>
    <font>
      <sz val="12"/>
      <name val="Wingdings"/>
      <charset val="2"/>
    </font>
    <font>
      <sz val="10"/>
      <color theme="0"/>
      <name val="Arial"/>
      <family val="2"/>
    </font>
    <font>
      <sz val="10"/>
      <color rgb="FFC0C0C0"/>
      <name val="Arial"/>
      <family val="2"/>
    </font>
    <font>
      <i/>
      <sz val="10"/>
      <color theme="1"/>
      <name val="Arial"/>
      <family val="2"/>
    </font>
    <font>
      <i/>
      <sz val="10"/>
      <color rgb="FFC0C0C0"/>
      <name val="Arial"/>
      <family val="2"/>
    </font>
    <font>
      <sz val="1"/>
      <color theme="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rgb="FF969696"/>
      <name val="Arial"/>
      <family val="2"/>
    </font>
    <font>
      <sz val="7"/>
      <color rgb="FF969696"/>
      <name val="Arial"/>
      <family val="2"/>
    </font>
    <font>
      <sz val="8"/>
      <color rgb="FF000000"/>
      <name val="Segoe UI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3" fillId="0" borderId="1" xfId="1" applyFont="1" applyBorder="1" applyAlignment="1" applyProtection="1">
      <alignment horizontal="centerContinuous"/>
    </xf>
    <xf numFmtId="0" fontId="3" fillId="0" borderId="0" xfId="1" applyFont="1" applyBorder="1" applyAlignment="1" applyProtection="1">
      <alignment horizontal="centerContinuous"/>
    </xf>
    <xf numFmtId="0" fontId="3" fillId="0" borderId="0" xfId="1" applyFont="1" applyBorder="1" applyAlignment="1" applyProtection="1">
      <alignment horizontal="centerContinuous"/>
      <protection locked="0"/>
    </xf>
    <xf numFmtId="0" fontId="1" fillId="0" borderId="0" xfId="1" applyBorder="1" applyProtection="1"/>
    <xf numFmtId="0" fontId="2" fillId="0" borderId="0" xfId="1" applyFont="1" applyBorder="1" applyAlignment="1" applyProtection="1">
      <alignment horizontal="right" vertical="center"/>
    </xf>
    <xf numFmtId="0" fontId="1" fillId="0" borderId="0" xfId="1" applyBorder="1" applyAlignment="1" applyProtection="1">
      <alignment horizontal="centerContinuous"/>
    </xf>
    <xf numFmtId="0" fontId="1" fillId="0" borderId="0" xfId="1" applyBorder="1" applyAlignment="1" applyProtection="1">
      <alignment horizontal="centerContinuous"/>
      <protection locked="0"/>
    </xf>
    <xf numFmtId="0" fontId="5" fillId="0" borderId="0" xfId="1" applyFont="1" applyBorder="1" applyAlignment="1" applyProtection="1">
      <alignment vertical="top"/>
      <protection locked="0"/>
    </xf>
    <xf numFmtId="0" fontId="4" fillId="0" borderId="2" xfId="1" applyFont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3" xfId="1" applyFont="1" applyFill="1" applyBorder="1" applyAlignment="1" applyProtection="1">
      <alignment horizontal="left" vertical="center"/>
    </xf>
    <xf numFmtId="0" fontId="1" fillId="0" borderId="4" xfId="1" applyBorder="1" applyAlignment="1" applyProtection="1">
      <alignment horizontal="centerContinuous"/>
    </xf>
    <xf numFmtId="0" fontId="1" fillId="0" borderId="0" xfId="1" applyBorder="1" applyAlignment="1" applyProtection="1">
      <alignment vertical="top"/>
    </xf>
    <xf numFmtId="0" fontId="3" fillId="0" borderId="4" xfId="1" applyFont="1" applyBorder="1" applyAlignment="1" applyProtection="1">
      <alignment horizontal="centerContinuous" vertical="top"/>
    </xf>
    <xf numFmtId="0" fontId="3" fillId="0" borderId="0" xfId="1" applyFont="1" applyBorder="1" applyAlignment="1" applyProtection="1">
      <alignment horizontal="centerContinuous" vertical="top"/>
    </xf>
    <xf numFmtId="0" fontId="1" fillId="0" borderId="0" xfId="1" applyAlignment="1" applyProtection="1">
      <alignment vertical="top"/>
    </xf>
    <xf numFmtId="0" fontId="6" fillId="0" borderId="0" xfId="1" applyFont="1" applyBorder="1" applyAlignment="1" applyProtection="1">
      <alignment vertical="top"/>
    </xf>
    <xf numFmtId="0" fontId="7" fillId="0" borderId="0" xfId="1" applyFont="1" applyBorder="1" applyAlignment="1" applyProtection="1">
      <alignment vertical="top"/>
    </xf>
    <xf numFmtId="0" fontId="7" fillId="0" borderId="0" xfId="1" applyFont="1" applyBorder="1" applyAlignment="1" applyProtection="1">
      <alignment horizontal="centerContinuous" vertical="top"/>
    </xf>
    <xf numFmtId="0" fontId="6" fillId="0" borderId="0" xfId="1" applyFont="1" applyAlignment="1" applyProtection="1">
      <alignment vertical="top"/>
    </xf>
    <xf numFmtId="0" fontId="4" fillId="0" borderId="5" xfId="1" applyFont="1" applyBorder="1" applyAlignment="1" applyProtection="1">
      <alignment vertical="center"/>
    </xf>
    <xf numFmtId="0" fontId="4" fillId="0" borderId="6" xfId="1" applyFont="1" applyFill="1" applyBorder="1" applyAlignment="1" applyProtection="1">
      <alignment vertical="center"/>
    </xf>
    <xf numFmtId="0" fontId="2" fillId="0" borderId="6" xfId="1" applyFont="1" applyBorder="1" applyAlignment="1" applyProtection="1">
      <alignment horizontal="right" vertical="center"/>
    </xf>
    <xf numFmtId="0" fontId="1" fillId="0" borderId="6" xfId="1" applyBorder="1" applyAlignment="1" applyProtection="1">
      <alignment vertical="top"/>
    </xf>
    <xf numFmtId="0" fontId="3" fillId="0" borderId="6" xfId="1" applyFont="1" applyBorder="1" applyAlignment="1" applyProtection="1">
      <alignment horizontal="centerContinuous" vertical="top"/>
    </xf>
    <xf numFmtId="0" fontId="3" fillId="0" borderId="7" xfId="1" applyFont="1" applyBorder="1" applyAlignment="1" applyProtection="1">
      <alignment horizontal="centerContinuous" vertical="top"/>
    </xf>
    <xf numFmtId="0" fontId="3" fillId="0" borderId="0" xfId="1" applyFont="1" applyBorder="1" applyProtection="1"/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horizontal="centerContinuous"/>
    </xf>
    <xf numFmtId="0" fontId="11" fillId="0" borderId="0" xfId="1" applyFont="1" applyBorder="1" applyProtection="1"/>
    <xf numFmtId="0" fontId="12" fillId="0" borderId="8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3" fillId="0" borderId="8" xfId="1" applyFont="1" applyBorder="1" applyAlignment="1" applyProtection="1">
      <alignment vertical="center"/>
    </xf>
    <xf numFmtId="164" fontId="13" fillId="0" borderId="8" xfId="1" applyNumberFormat="1" applyFont="1" applyBorder="1" applyAlignment="1" applyProtection="1">
      <alignment vertical="center"/>
    </xf>
    <xf numFmtId="0" fontId="23" fillId="0" borderId="8" xfId="1" applyNumberFormat="1" applyFont="1" applyBorder="1" applyAlignment="1" applyProtection="1">
      <alignment vertical="center"/>
    </xf>
    <xf numFmtId="164" fontId="13" fillId="2" borderId="9" xfId="1" applyNumberFormat="1" applyFont="1" applyFill="1" applyBorder="1" applyAlignment="1" applyProtection="1">
      <alignment vertical="center"/>
    </xf>
    <xf numFmtId="164" fontId="13" fillId="2" borderId="10" xfId="1" applyNumberFormat="1" applyFont="1" applyFill="1" applyBorder="1" applyAlignment="1" applyProtection="1">
      <alignment vertical="center"/>
    </xf>
    <xf numFmtId="164" fontId="13" fillId="2" borderId="10" xfId="1" applyNumberFormat="1" applyFont="1" applyFill="1" applyBorder="1" applyAlignment="1" applyProtection="1">
      <alignment horizontal="right" vertical="center"/>
    </xf>
    <xf numFmtId="166" fontId="13" fillId="0" borderId="11" xfId="1" applyNumberFormat="1" applyFont="1" applyBorder="1" applyAlignment="1" applyProtection="1">
      <alignment horizontal="center" vertical="center"/>
    </xf>
    <xf numFmtId="166" fontId="13" fillId="0" borderId="12" xfId="1" applyNumberFormat="1" applyFont="1" applyBorder="1" applyAlignment="1" applyProtection="1">
      <alignment horizontal="center" vertical="center"/>
    </xf>
    <xf numFmtId="166" fontId="13" fillId="0" borderId="13" xfId="1" applyNumberFormat="1" applyFont="1" applyBorder="1" applyAlignment="1" applyProtection="1">
      <alignment horizontal="center" vertical="center"/>
    </xf>
    <xf numFmtId="49" fontId="13" fillId="0" borderId="14" xfId="1" applyNumberFormat="1" applyFont="1" applyFill="1" applyBorder="1" applyAlignment="1" applyProtection="1">
      <alignment horizontal="center" vertical="center"/>
      <protection locked="0"/>
    </xf>
    <xf numFmtId="49" fontId="13" fillId="0" borderId="15" xfId="1" applyNumberFormat="1" applyFont="1" applyFill="1" applyBorder="1" applyAlignment="1" applyProtection="1">
      <alignment horizontal="center" vertical="center"/>
      <protection locked="0"/>
    </xf>
    <xf numFmtId="49" fontId="13" fillId="0" borderId="16" xfId="1" applyNumberFormat="1" applyFont="1" applyFill="1" applyBorder="1" applyAlignment="1" applyProtection="1">
      <alignment horizontal="center" vertical="center"/>
      <protection locked="0"/>
    </xf>
    <xf numFmtId="166" fontId="13" fillId="0" borderId="17" xfId="1" applyNumberFormat="1" applyFont="1" applyBorder="1" applyAlignment="1" applyProtection="1">
      <alignment horizontal="center" vertical="center"/>
    </xf>
    <xf numFmtId="166" fontId="13" fillId="0" borderId="18" xfId="1" applyNumberFormat="1" applyFont="1" applyBorder="1" applyAlignment="1" applyProtection="1">
      <alignment horizontal="center" vertical="center"/>
    </xf>
    <xf numFmtId="49" fontId="13" fillId="0" borderId="19" xfId="1" applyNumberFormat="1" applyFont="1" applyFill="1" applyBorder="1" applyAlignment="1" applyProtection="1">
      <alignment horizontal="center" vertical="center"/>
      <protection locked="0"/>
    </xf>
    <xf numFmtId="49" fontId="13" fillId="0" borderId="20" xfId="1" applyNumberFormat="1" applyFont="1" applyFill="1" applyBorder="1" applyAlignment="1" applyProtection="1">
      <alignment horizontal="center" vertical="center"/>
      <protection locked="0"/>
    </xf>
    <xf numFmtId="0" fontId="13" fillId="0" borderId="21" xfId="1" applyFont="1" applyBorder="1" applyAlignment="1" applyProtection="1">
      <alignment vertical="center"/>
    </xf>
    <xf numFmtId="0" fontId="13" fillId="0" borderId="22" xfId="1" applyFont="1" applyBorder="1" applyAlignment="1" applyProtection="1">
      <alignment vertical="center"/>
    </xf>
    <xf numFmtId="0" fontId="13" fillId="0" borderId="1" xfId="1" applyFont="1" applyBorder="1" applyAlignment="1" applyProtection="1">
      <alignment vertical="center"/>
    </xf>
    <xf numFmtId="0" fontId="13" fillId="0" borderId="2" xfId="1" applyFont="1" applyBorder="1" applyProtection="1"/>
    <xf numFmtId="0" fontId="13" fillId="0" borderId="0" xfId="1" applyFont="1" applyBorder="1" applyProtection="1"/>
    <xf numFmtId="0" fontId="13" fillId="0" borderId="4" xfId="1" applyFont="1" applyBorder="1" applyProtection="1"/>
    <xf numFmtId="0" fontId="2" fillId="0" borderId="5" xfId="1" applyFont="1" applyBorder="1" applyAlignment="1" applyProtection="1">
      <alignment vertical="top"/>
    </xf>
    <xf numFmtId="0" fontId="2" fillId="0" borderId="6" xfId="1" applyFont="1" applyBorder="1" applyAlignment="1" applyProtection="1">
      <alignment vertical="top"/>
    </xf>
    <xf numFmtId="0" fontId="2" fillId="0" borderId="7" xfId="1" applyFont="1" applyBorder="1" applyAlignment="1" applyProtection="1">
      <alignment vertical="top"/>
    </xf>
    <xf numFmtId="0" fontId="2" fillId="0" borderId="0" xfId="1" applyFont="1" applyBorder="1" applyAlignment="1" applyProtection="1">
      <alignment vertical="top"/>
    </xf>
    <xf numFmtId="0" fontId="24" fillId="2" borderId="23" xfId="1" applyFont="1" applyFill="1" applyBorder="1" applyProtection="1"/>
    <xf numFmtId="0" fontId="25" fillId="2" borderId="24" xfId="1" applyFont="1" applyFill="1" applyBorder="1" applyAlignment="1" applyProtection="1"/>
    <xf numFmtId="0" fontId="26" fillId="2" borderId="24" xfId="1" applyFont="1" applyFill="1" applyBorder="1" applyAlignment="1" applyProtection="1"/>
    <xf numFmtId="0" fontId="24" fillId="2" borderId="24" xfId="1" applyFont="1" applyFill="1" applyBorder="1" applyAlignment="1" applyProtection="1">
      <alignment horizontal="right"/>
    </xf>
    <xf numFmtId="0" fontId="24" fillId="2" borderId="25" xfId="1" applyFont="1" applyFill="1" applyBorder="1" applyAlignment="1" applyProtection="1">
      <alignment horizontal="right"/>
    </xf>
    <xf numFmtId="0" fontId="13" fillId="0" borderId="21" xfId="1" applyFont="1" applyBorder="1" applyProtection="1"/>
    <xf numFmtId="0" fontId="13" fillId="0" borderId="22" xfId="1" applyFont="1" applyBorder="1" applyProtection="1"/>
    <xf numFmtId="0" fontId="13" fillId="0" borderId="1" xfId="1" applyFont="1" applyBorder="1" applyProtection="1"/>
    <xf numFmtId="0" fontId="13" fillId="2" borderId="23" xfId="1" applyFont="1" applyFill="1" applyBorder="1" applyProtection="1"/>
    <xf numFmtId="0" fontId="23" fillId="0" borderId="21" xfId="1" applyFont="1" applyBorder="1" applyProtection="1"/>
    <xf numFmtId="0" fontId="13" fillId="0" borderId="22" xfId="1" applyFont="1" applyBorder="1" applyAlignment="1" applyProtection="1"/>
    <xf numFmtId="0" fontId="13" fillId="0" borderId="0" xfId="1" applyFont="1" applyBorder="1" applyAlignment="1" applyProtection="1">
      <alignment horizontal="center"/>
    </xf>
    <xf numFmtId="0" fontId="23" fillId="0" borderId="2" xfId="1" applyFont="1" applyBorder="1" applyProtection="1"/>
    <xf numFmtId="0" fontId="12" fillId="0" borderId="0" xfId="1" applyFont="1" applyBorder="1" applyProtection="1"/>
    <xf numFmtId="0" fontId="27" fillId="0" borderId="4" xfId="1" applyFont="1" applyFill="1" applyBorder="1" applyAlignment="1" applyProtection="1">
      <alignment horizontal="right"/>
    </xf>
    <xf numFmtId="0" fontId="20" fillId="0" borderId="4" xfId="1" applyFont="1" applyBorder="1" applyProtection="1"/>
    <xf numFmtId="0" fontId="20" fillId="0" borderId="7" xfId="1" applyFont="1" applyBorder="1" applyAlignment="1" applyProtection="1">
      <alignment vertical="top"/>
    </xf>
    <xf numFmtId="0" fontId="13" fillId="0" borderId="24" xfId="1" applyFont="1" applyBorder="1" applyProtection="1"/>
    <xf numFmtId="0" fontId="20" fillId="0" borderId="24" xfId="1" applyFont="1" applyBorder="1" applyProtection="1"/>
    <xf numFmtId="0" fontId="13" fillId="2" borderId="23" xfId="1" applyFont="1" applyFill="1" applyBorder="1" applyAlignment="1" applyProtection="1">
      <alignment vertical="center"/>
    </xf>
    <xf numFmtId="0" fontId="13" fillId="2" borderId="24" xfId="1" applyFont="1" applyFill="1" applyBorder="1" applyAlignment="1" applyProtection="1">
      <alignment vertical="center"/>
    </xf>
    <xf numFmtId="0" fontId="28" fillId="0" borderId="0" xfId="1" applyNumberFormat="1" applyFont="1" applyBorder="1" applyAlignment="1" applyProtection="1">
      <alignment horizontal="center" vertical="top"/>
    </xf>
    <xf numFmtId="0" fontId="29" fillId="0" borderId="0" xfId="1" applyNumberFormat="1" applyFont="1" applyFill="1" applyBorder="1" applyAlignment="1" applyProtection="1">
      <alignment horizontal="center" vertical="center"/>
    </xf>
    <xf numFmtId="0" fontId="30" fillId="0" borderId="2" xfId="1" applyNumberFormat="1" applyFont="1" applyFill="1" applyBorder="1" applyAlignment="1" applyProtection="1">
      <alignment horizontal="center" vertical="center"/>
    </xf>
    <xf numFmtId="0" fontId="30" fillId="0" borderId="0" xfId="1" applyNumberFormat="1" applyFont="1" applyFill="1" applyBorder="1" applyAlignment="1" applyProtection="1">
      <alignment horizontal="center" vertical="center"/>
    </xf>
    <xf numFmtId="0" fontId="29" fillId="0" borderId="0" xfId="1" applyFont="1" applyBorder="1" applyAlignment="1" applyProtection="1">
      <alignment vertical="center"/>
    </xf>
    <xf numFmtId="0" fontId="31" fillId="0" borderId="0" xfId="1" applyNumberFormat="1" applyFont="1" applyBorder="1" applyAlignment="1" applyProtection="1">
      <alignment horizontal="right" vertical="center"/>
    </xf>
    <xf numFmtId="0" fontId="33" fillId="0" borderId="2" xfId="1" applyNumberFormat="1" applyFont="1" applyFill="1" applyBorder="1" applyAlignment="1" applyProtection="1">
      <alignment horizontal="center" vertical="center"/>
    </xf>
    <xf numFmtId="0" fontId="33" fillId="0" borderId="0" xfId="1" applyNumberFormat="1" applyFont="1" applyFill="1" applyBorder="1" applyAlignment="1" applyProtection="1">
      <alignment horizontal="center" vertical="center"/>
    </xf>
    <xf numFmtId="0" fontId="32" fillId="0" borderId="22" xfId="1" applyFont="1" applyFill="1" applyBorder="1" applyAlignment="1" applyProtection="1">
      <alignment vertical="center"/>
      <protection locked="0"/>
    </xf>
    <xf numFmtId="0" fontId="32" fillId="0" borderId="1" xfId="1" applyFont="1" applyFill="1" applyBorder="1" applyAlignment="1" applyProtection="1">
      <alignment vertical="center"/>
      <protection locked="0"/>
    </xf>
    <xf numFmtId="167" fontId="16" fillId="0" borderId="31" xfId="1" applyNumberFormat="1" applyFont="1" applyBorder="1" applyAlignment="1" applyProtection="1">
      <alignment horizontal="center" vertical="top"/>
    </xf>
    <xf numFmtId="167" fontId="16" fillId="0" borderId="20" xfId="1" applyNumberFormat="1" applyFont="1" applyBorder="1" applyAlignment="1" applyProtection="1">
      <alignment horizontal="center" vertical="top"/>
    </xf>
    <xf numFmtId="0" fontId="33" fillId="0" borderId="32" xfId="1" applyNumberFormat="1" applyFont="1" applyFill="1" applyBorder="1" applyAlignment="1" applyProtection="1">
      <alignment horizontal="center" vertical="center"/>
    </xf>
    <xf numFmtId="0" fontId="33" fillId="0" borderId="33" xfId="1" applyNumberFormat="1" applyFont="1" applyFill="1" applyBorder="1" applyAlignment="1" applyProtection="1">
      <alignment horizontal="center" vertical="center"/>
    </xf>
    <xf numFmtId="165" fontId="14" fillId="0" borderId="29" xfId="1" applyNumberFormat="1" applyFont="1" applyBorder="1" applyAlignment="1" applyProtection="1">
      <alignment horizontal="center"/>
    </xf>
    <xf numFmtId="165" fontId="14" fillId="0" borderId="18" xfId="1" applyNumberFormat="1" applyFont="1" applyBorder="1" applyAlignment="1" applyProtection="1">
      <alignment horizontal="center"/>
    </xf>
    <xf numFmtId="0" fontId="34" fillId="0" borderId="11" xfId="1" applyFont="1" applyBorder="1" applyAlignment="1" applyProtection="1">
      <alignment horizontal="center" vertical="center"/>
    </xf>
    <xf numFmtId="0" fontId="34" fillId="0" borderId="30" xfId="1" applyFont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center" vertical="center" wrapText="1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28" xfId="1" applyFont="1" applyFill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right" vertical="center"/>
    </xf>
    <xf numFmtId="0" fontId="2" fillId="0" borderId="22" xfId="1" applyFont="1" applyBorder="1" applyAlignment="1" applyProtection="1">
      <alignment horizontal="right" vertical="center"/>
    </xf>
    <xf numFmtId="0" fontId="2" fillId="0" borderId="22" xfId="1" applyFont="1" applyBorder="1" applyAlignment="1" applyProtection="1">
      <alignment horizontal="left" vertical="center"/>
    </xf>
    <xf numFmtId="0" fontId="2" fillId="0" borderId="2" xfId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4" fillId="0" borderId="4" xfId="1" applyFont="1" applyFill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right" vertical="center" wrapText="1"/>
    </xf>
    <xf numFmtId="0" fontId="4" fillId="0" borderId="26" xfId="1" applyFont="1" applyFill="1" applyBorder="1" applyAlignment="1" applyProtection="1">
      <alignment horizontal="center" vertical="center"/>
      <protection locked="0"/>
    </xf>
    <xf numFmtId="0" fontId="4" fillId="0" borderId="27" xfId="1" applyFont="1" applyFill="1" applyBorder="1" applyAlignment="1" applyProtection="1">
      <alignment horizontal="center" vertical="center"/>
      <protection locked="0"/>
    </xf>
    <xf numFmtId="0" fontId="18" fillId="2" borderId="24" xfId="1" applyFont="1" applyFill="1" applyBorder="1" applyAlignment="1" applyProtection="1">
      <alignment horizontal="left"/>
    </xf>
    <xf numFmtId="0" fontId="18" fillId="2" borderId="25" xfId="1" applyFont="1" applyFill="1" applyBorder="1" applyAlignment="1" applyProtection="1">
      <alignment horizontal="left"/>
    </xf>
    <xf numFmtId="0" fontId="15" fillId="0" borderId="34" xfId="1" applyFont="1" applyBorder="1" applyAlignment="1" applyProtection="1">
      <alignment horizontal="center" vertical="center"/>
    </xf>
    <xf numFmtId="0" fontId="15" fillId="0" borderId="35" xfId="1" applyFont="1" applyBorder="1" applyAlignment="1" applyProtection="1">
      <alignment horizontal="center" vertical="center"/>
    </xf>
    <xf numFmtId="0" fontId="12" fillId="2" borderId="36" xfId="1" applyNumberFormat="1" applyFont="1" applyFill="1" applyBorder="1" applyAlignment="1" applyProtection="1">
      <alignment horizontal="center" vertical="center"/>
    </xf>
    <xf numFmtId="0" fontId="12" fillId="2" borderId="37" xfId="1" applyNumberFormat="1" applyFont="1" applyFill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left" vertical="top" wrapText="1"/>
    </xf>
    <xf numFmtId="0" fontId="13" fillId="0" borderId="6" xfId="1" applyFont="1" applyBorder="1" applyAlignment="1" applyProtection="1">
      <alignment horizontal="left" vertical="top" wrapText="1"/>
    </xf>
    <xf numFmtId="14" fontId="13" fillId="0" borderId="6" xfId="1" applyNumberFormat="1" applyFont="1" applyFill="1" applyBorder="1" applyAlignment="1" applyProtection="1">
      <alignment horizontal="center"/>
      <protection locked="0"/>
    </xf>
    <xf numFmtId="0" fontId="13" fillId="0" borderId="6" xfId="1" applyFont="1" applyFill="1" applyBorder="1" applyAlignment="1" applyProtection="1">
      <alignment horizontal="center"/>
      <protection locked="0"/>
    </xf>
    <xf numFmtId="0" fontId="2" fillId="0" borderId="24" xfId="1" applyFont="1" applyBorder="1" applyAlignment="1" applyProtection="1">
      <alignment horizontal="left" vertical="top"/>
    </xf>
    <xf numFmtId="0" fontId="17" fillId="0" borderId="21" xfId="1" applyFont="1" applyBorder="1" applyAlignment="1" applyProtection="1">
      <alignment horizontal="left" wrapText="1"/>
    </xf>
    <xf numFmtId="0" fontId="17" fillId="0" borderId="22" xfId="1" applyFont="1" applyBorder="1" applyAlignment="1" applyProtection="1">
      <alignment horizontal="left" wrapText="1"/>
    </xf>
    <xf numFmtId="0" fontId="17" fillId="0" borderId="5" xfId="1" applyFont="1" applyBorder="1" applyAlignment="1" applyProtection="1">
      <alignment horizontal="left" wrapText="1"/>
    </xf>
    <xf numFmtId="0" fontId="17" fillId="0" borderId="6" xfId="1" applyFont="1" applyBorder="1" applyAlignment="1" applyProtection="1">
      <alignment horizontal="left" wrapText="1"/>
    </xf>
    <xf numFmtId="0" fontId="1" fillId="0" borderId="6" xfId="1" applyBorder="1" applyAlignment="1" applyProtection="1">
      <alignment horizontal="center"/>
      <protection locked="0"/>
    </xf>
    <xf numFmtId="0" fontId="1" fillId="0" borderId="7" xfId="1" applyBorder="1" applyAlignment="1" applyProtection="1">
      <alignment horizontal="center"/>
      <protection locked="0"/>
    </xf>
    <xf numFmtId="0" fontId="13" fillId="0" borderId="22" xfId="1" applyFont="1" applyBorder="1" applyAlignment="1" applyProtection="1">
      <alignment horizontal="left" vertical="top" wrapText="1"/>
    </xf>
    <xf numFmtId="0" fontId="13" fillId="0" borderId="22" xfId="1" applyFont="1" applyBorder="1" applyAlignment="1" applyProtection="1">
      <alignment horizontal="left" vertical="top"/>
    </xf>
    <xf numFmtId="0" fontId="13" fillId="0" borderId="6" xfId="1" applyFont="1" applyBorder="1" applyAlignment="1" applyProtection="1">
      <alignment horizontal="left" vertical="top"/>
    </xf>
    <xf numFmtId="0" fontId="13" fillId="0" borderId="24" xfId="1" applyFont="1" applyBorder="1" applyAlignment="1" applyProtection="1">
      <alignment horizontal="center"/>
      <protection locked="0"/>
    </xf>
    <xf numFmtId="0" fontId="13" fillId="0" borderId="6" xfId="1" applyFont="1" applyBorder="1" applyAlignment="1" applyProtection="1">
      <alignment horizontal="center"/>
      <protection locked="0"/>
    </xf>
    <xf numFmtId="0" fontId="12" fillId="0" borderId="23" xfId="1" applyFont="1" applyBorder="1" applyAlignment="1" applyProtection="1">
      <alignment horizontal="center" vertical="center"/>
    </xf>
    <xf numFmtId="0" fontId="1" fillId="0" borderId="24" xfId="1" applyBorder="1" applyAlignment="1" applyProtection="1">
      <alignment vertical="center"/>
    </xf>
    <xf numFmtId="0" fontId="1" fillId="0" borderId="25" xfId="1" applyBorder="1" applyAlignment="1" applyProtection="1">
      <alignment vertical="center"/>
    </xf>
    <xf numFmtId="0" fontId="12" fillId="0" borderId="24" xfId="1" applyFont="1" applyBorder="1" applyAlignment="1" applyProtection="1">
      <alignment horizontal="center" vertical="center"/>
    </xf>
    <xf numFmtId="0" fontId="12" fillId="0" borderId="25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left"/>
    </xf>
    <xf numFmtId="4" fontId="13" fillId="0" borderId="6" xfId="1" applyNumberFormat="1" applyFont="1" applyBorder="1" applyAlignment="1" applyProtection="1">
      <alignment horizontal="center"/>
      <protection locked="0"/>
    </xf>
    <xf numFmtId="0" fontId="1" fillId="0" borderId="0" xfId="1" applyFont="1" applyBorder="1" applyAlignment="1" applyProtection="1">
      <alignment horizontal="left"/>
    </xf>
    <xf numFmtId="0" fontId="2" fillId="0" borderId="39" xfId="1" applyFont="1" applyBorder="1" applyAlignment="1" applyProtection="1">
      <alignment horizontal="right" vertical="center" wrapText="1"/>
    </xf>
    <xf numFmtId="0" fontId="2" fillId="0" borderId="0" xfId="1" applyFont="1" applyBorder="1" applyAlignment="1" applyProtection="1">
      <alignment horizontal="right" vertical="center" wrapText="1"/>
    </xf>
    <xf numFmtId="0" fontId="2" fillId="0" borderId="40" xfId="1" applyFont="1" applyBorder="1" applyAlignment="1" applyProtection="1">
      <alignment horizontal="right" vertical="center" wrapText="1"/>
    </xf>
    <xf numFmtId="0" fontId="13" fillId="2" borderId="24" xfId="1" applyFont="1" applyFill="1" applyBorder="1" applyAlignment="1" applyProtection="1">
      <alignment horizontal="left" vertical="center"/>
    </xf>
    <xf numFmtId="0" fontId="13" fillId="2" borderId="25" xfId="1" applyFont="1" applyFill="1" applyBorder="1" applyAlignment="1" applyProtection="1">
      <alignment horizontal="left" vertical="center"/>
    </xf>
    <xf numFmtId="4" fontId="12" fillId="0" borderId="36" xfId="1" applyNumberFormat="1" applyFont="1" applyBorder="1" applyAlignment="1" applyProtection="1">
      <alignment horizontal="center"/>
      <protection locked="0"/>
    </xf>
    <xf numFmtId="4" fontId="12" fillId="0" borderId="38" xfId="1" applyNumberFormat="1" applyFont="1" applyBorder="1" applyAlignment="1" applyProtection="1">
      <alignment horizontal="center"/>
      <protection locked="0"/>
    </xf>
    <xf numFmtId="4" fontId="12" fillId="0" borderId="37" xfId="1" applyNumberFormat="1" applyFont="1" applyBorder="1" applyAlignment="1" applyProtection="1">
      <alignment horizontal="center"/>
      <protection locked="0"/>
    </xf>
    <xf numFmtId="0" fontId="12" fillId="0" borderId="6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center"/>
    </xf>
    <xf numFmtId="0" fontId="13" fillId="0" borderId="6" xfId="1" applyFont="1" applyBorder="1" applyAlignment="1" applyProtection="1">
      <alignment horizontal="center"/>
    </xf>
  </cellXfs>
  <cellStyles count="2">
    <cellStyle name="Standard" xfId="0" builtinId="0"/>
    <cellStyle name="Standard 2" xfId="1"/>
  </cellStyles>
  <dxfs count="6">
    <dxf>
      <border>
        <left/>
      </border>
    </dxf>
    <dxf>
      <fill>
        <patternFill patternType="solid">
          <fgColor indexed="64"/>
          <bgColor rgb="FF969696"/>
        </patternFill>
      </fill>
    </dxf>
    <dxf>
      <fill>
        <patternFill>
          <bgColor rgb="FFC0C0C0"/>
        </patternFill>
      </fill>
    </dxf>
    <dxf>
      <fill>
        <patternFill patternType="solid">
          <fgColor indexed="64"/>
          <bgColor rgb="FF969696"/>
        </patternFill>
      </fill>
    </dxf>
    <dxf>
      <fill>
        <patternFill>
          <bgColor rgb="FFC0C0C0"/>
        </patternFill>
      </fill>
    </dxf>
    <dxf>
      <border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Drop" dropLines="15" dropStyle="combo" dx="22" fmlaLink="$AA$1" fmlaRange="$A$53:$A$67" noThreeD="1" sel="1" val="0"/>
</file>

<file path=xl/ctrlProps/ctrlProp2.xml><?xml version="1.0" encoding="utf-8"?>
<formControlPr xmlns="http://schemas.microsoft.com/office/spreadsheetml/2009/9/main" objectType="Radio" firstButton="1" fmlaLink="AD2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Drop" dropLines="11" dropStyle="combo" dx="22" fmlaLink="$AA$2" fmlaRange="$AI$53:$AI$63" noThreeD="1" sel="2" val="0"/>
</file>

<file path=xl/ctrlProps/ctrlProp5.xml><?xml version="1.0" encoding="utf-8"?>
<formControlPr xmlns="http://schemas.microsoft.com/office/spreadsheetml/2009/9/main" objectType="CheckBox" fmlaLink="$R$43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142875</xdr:colOff>
      <xdr:row>0</xdr:row>
      <xdr:rowOff>9525</xdr:rowOff>
    </xdr:from>
    <xdr:to>
      <xdr:col>34</xdr:col>
      <xdr:colOff>152400</xdr:colOff>
      <xdr:row>4</xdr:row>
      <xdr:rowOff>66675</xdr:rowOff>
    </xdr:to>
    <xdr:pic>
      <xdr:nvPicPr>
        <xdr:cNvPr id="10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9525"/>
          <a:ext cx="2095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0</xdr:row>
          <xdr:rowOff>28575</xdr:rowOff>
        </xdr:from>
        <xdr:to>
          <xdr:col>22</xdr:col>
          <xdr:colOff>9525</xdr:colOff>
          <xdr:row>0</xdr:row>
          <xdr:rowOff>209550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</xdr:row>
          <xdr:rowOff>9525</xdr:rowOff>
        </xdr:from>
        <xdr:to>
          <xdr:col>16</xdr:col>
          <xdr:colOff>47625</xdr:colOff>
          <xdr:row>5</xdr:row>
          <xdr:rowOff>9525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 Angestelltenverhältnis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</xdr:row>
          <xdr:rowOff>0</xdr:rowOff>
        </xdr:from>
        <xdr:to>
          <xdr:col>22</xdr:col>
          <xdr:colOff>142875</xdr:colOff>
          <xdr:row>5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 Beamtenverhältnis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</xdr:row>
          <xdr:rowOff>0</xdr:rowOff>
        </xdr:from>
        <xdr:to>
          <xdr:col>8</xdr:col>
          <xdr:colOff>19050</xdr:colOff>
          <xdr:row>4</xdr:row>
          <xdr:rowOff>180975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44</xdr:row>
          <xdr:rowOff>19050</xdr:rowOff>
        </xdr:from>
        <xdr:to>
          <xdr:col>6</xdr:col>
          <xdr:colOff>19050</xdr:colOff>
          <xdr:row>45</xdr:row>
          <xdr:rowOff>0</xdr:rowOff>
        </xdr:to>
        <xdr:sp macro="" textlink="">
          <xdr:nvSpPr>
            <xdr:cNvPr id="1029" name="OptionButton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44</xdr:row>
          <xdr:rowOff>19050</xdr:rowOff>
        </xdr:from>
        <xdr:to>
          <xdr:col>17</xdr:col>
          <xdr:colOff>95250</xdr:colOff>
          <xdr:row>45</xdr:row>
          <xdr:rowOff>0</xdr:rowOff>
        </xdr:to>
        <xdr:sp macro="" textlink="">
          <xdr:nvSpPr>
            <xdr:cNvPr id="1030" name="OptionButton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42</xdr:row>
          <xdr:rowOff>28575</xdr:rowOff>
        </xdr:from>
        <xdr:to>
          <xdr:col>34</xdr:col>
          <xdr:colOff>152400</xdr:colOff>
          <xdr:row>42</xdr:row>
          <xdr:rowOff>171450</xdr:rowOff>
        </xdr:to>
        <xdr:sp macro="" textlink="">
          <xdr:nvSpPr>
            <xdr:cNvPr id="1031" name="Check Box 7" descr="Bei allen Mehrarbeitsstunden handelt es sich um eine Dauervertretung.&#10;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Bei allen Mehrarbeitsstunden handelt es sich um eine Dauervertretung.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5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4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AI71"/>
  <sheetViews>
    <sheetView showGridLines="0" showZeros="0" tabSelected="1" zoomScaleNormal="100" workbookViewId="0">
      <selection activeCell="A7" sqref="A7:AI7"/>
    </sheetView>
  </sheetViews>
  <sheetFormatPr baseColWidth="10" defaultRowHeight="12.75" x14ac:dyDescent="0.2"/>
  <cols>
    <col min="1" max="1" width="2.7109375" style="4" customWidth="1"/>
    <col min="2" max="2" width="1.5703125" style="4" customWidth="1"/>
    <col min="3" max="33" width="2.85546875" style="4" customWidth="1"/>
    <col min="34" max="34" width="2.7109375" style="4" customWidth="1"/>
    <col min="35" max="35" width="2.42578125" style="4" customWidth="1"/>
    <col min="36" max="16384" width="11.42578125" style="4"/>
  </cols>
  <sheetData>
    <row r="1" spans="1:35" ht="17.25" customHeight="1" x14ac:dyDescent="0.2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4">
        <f ca="1">INDIRECT("Z"&amp;ROW($A$52)+AA1&amp;"S1",FALSE)</f>
        <v>0</v>
      </c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"/>
      <c r="X1" s="2"/>
      <c r="Y1" s="2"/>
      <c r="Z1" s="2"/>
      <c r="AA1" s="3">
        <v>1</v>
      </c>
      <c r="AB1" s="2"/>
      <c r="AC1" s="2"/>
      <c r="AD1" s="2"/>
      <c r="AE1" s="2"/>
      <c r="AF1" s="2"/>
      <c r="AG1" s="2"/>
      <c r="AH1" s="2"/>
      <c r="AI1" s="3" t="b">
        <v>0</v>
      </c>
    </row>
    <row r="2" spans="1:35" ht="17.25" customHeight="1" x14ac:dyDescent="0.2">
      <c r="A2" s="105" t="s">
        <v>1</v>
      </c>
      <c r="B2" s="106"/>
      <c r="C2" s="106"/>
      <c r="D2" s="106"/>
      <c r="E2" s="106"/>
      <c r="F2" s="106"/>
      <c r="G2" s="106"/>
      <c r="H2" s="106"/>
      <c r="I2" s="106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8"/>
      <c r="X2" s="6"/>
      <c r="Y2" s="6"/>
      <c r="Z2" s="6"/>
      <c r="AA2" s="7">
        <v>2</v>
      </c>
      <c r="AB2" s="6"/>
      <c r="AC2" s="6"/>
      <c r="AD2" s="8">
        <v>0</v>
      </c>
      <c r="AE2" s="6">
        <v>2</v>
      </c>
      <c r="AF2" s="6"/>
      <c r="AG2" s="6"/>
      <c r="AH2" s="6"/>
      <c r="AI2" s="6"/>
    </row>
    <row r="3" spans="1:35" ht="3.75" customHeight="1" x14ac:dyDescent="0.2">
      <c r="A3" s="9"/>
      <c r="B3" s="10"/>
      <c r="C3" s="10"/>
      <c r="D3" s="10"/>
      <c r="E3" s="10"/>
      <c r="G3" s="10"/>
      <c r="I3" s="5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13" customFormat="1" ht="22.5" customHeight="1" x14ac:dyDescent="0.25">
      <c r="A4" s="109" t="s">
        <v>61</v>
      </c>
      <c r="B4" s="106"/>
      <c r="C4" s="106"/>
      <c r="D4" s="106"/>
      <c r="E4" s="106"/>
      <c r="F4" s="106"/>
      <c r="G4" s="106"/>
      <c r="H4" s="106"/>
      <c r="I4" s="106"/>
      <c r="J4" s="110">
        <v>25</v>
      </c>
      <c r="K4" s="111"/>
      <c r="L4" s="142" t="s">
        <v>62</v>
      </c>
      <c r="M4" s="143"/>
      <c r="N4" s="143"/>
      <c r="O4" s="143"/>
      <c r="P4" s="143"/>
      <c r="Q4" s="143"/>
      <c r="R4" s="143"/>
      <c r="S4" s="143"/>
      <c r="T4" s="144"/>
      <c r="U4" s="110">
        <v>25</v>
      </c>
      <c r="V4" s="111"/>
      <c r="W4" s="14"/>
      <c r="X4" s="15"/>
      <c r="Y4" s="15"/>
      <c r="Z4" s="16"/>
      <c r="AA4" s="16"/>
      <c r="AB4" s="17"/>
      <c r="AC4" s="18"/>
      <c r="AD4" s="19"/>
      <c r="AE4" s="19"/>
      <c r="AF4" s="20"/>
      <c r="AG4" s="17"/>
      <c r="AH4" s="17"/>
      <c r="AI4" s="16"/>
    </row>
    <row r="5" spans="1:35" s="13" customFormat="1" ht="17.25" customHeight="1" x14ac:dyDescent="0.25">
      <c r="A5" s="21"/>
      <c r="B5" s="22"/>
      <c r="C5" s="22"/>
      <c r="D5" s="23" t="s">
        <v>2</v>
      </c>
      <c r="E5" s="98" t="str">
        <f ca="1">INDIRECT("Z"&amp;ROW($A$52)+AA2&amp;"S35",FALSE)</f>
        <v>2020/21</v>
      </c>
      <c r="F5" s="98"/>
      <c r="G5" s="98"/>
      <c r="H5" s="98"/>
      <c r="I5" s="23"/>
      <c r="J5" s="22"/>
      <c r="K5" s="22"/>
      <c r="L5" s="22"/>
      <c r="M5" s="24"/>
      <c r="N5" s="22"/>
      <c r="O5" s="22"/>
      <c r="P5" s="24"/>
      <c r="Q5" s="24"/>
      <c r="R5" s="24"/>
      <c r="S5" s="23"/>
      <c r="T5" s="24"/>
      <c r="U5" s="24"/>
      <c r="V5" s="25"/>
      <c r="W5" s="26"/>
      <c r="X5" s="15"/>
      <c r="Y5" s="15"/>
      <c r="Z5" s="16"/>
      <c r="AA5" s="16"/>
      <c r="AB5" s="17"/>
      <c r="AC5" s="18"/>
      <c r="AD5" s="19"/>
      <c r="AE5" s="19"/>
      <c r="AF5" s="20"/>
      <c r="AG5" s="17"/>
      <c r="AH5" s="17"/>
      <c r="AI5" s="16"/>
    </row>
    <row r="6" spans="1:35" s="13" customFormat="1" ht="3.75" customHeight="1" x14ac:dyDescent="0.25">
      <c r="AB6" s="17"/>
      <c r="AC6" s="17"/>
      <c r="AD6" s="17"/>
      <c r="AF6" s="17"/>
      <c r="AG6" s="17"/>
      <c r="AH6" s="17"/>
    </row>
    <row r="7" spans="1:35" s="27" customFormat="1" ht="33.75" customHeight="1" x14ac:dyDescent="0.25">
      <c r="A7" s="99" t="s">
        <v>60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</row>
    <row r="8" spans="1:35" s="30" customFormat="1" ht="4.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pans="1:35" s="32" customFormat="1" ht="13.5" thickBot="1" x14ac:dyDescent="0.3">
      <c r="A9" s="31" t="s">
        <v>3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Y9" s="34"/>
      <c r="Z9" s="34"/>
      <c r="AA9" s="34"/>
      <c r="AB9" s="35">
        <f>IF(U4&gt;0,IF(AD2=1,IF(J4=U4,3,0),ROUNDDOWN(2*J4/U4*3,0)/2),0)</f>
        <v>3</v>
      </c>
      <c r="AC9" s="36"/>
      <c r="AD9" s="37"/>
      <c r="AE9" s="37"/>
      <c r="AF9" s="37"/>
      <c r="AG9" s="38" t="s">
        <v>4</v>
      </c>
      <c r="AH9" s="100">
        <f>IF(AB9&gt;0,AB9,"---")</f>
        <v>3</v>
      </c>
      <c r="AI9" s="101"/>
    </row>
    <row r="10" spans="1:35" s="32" customFormat="1" ht="13.5" customHeight="1" x14ac:dyDescent="0.2">
      <c r="A10" s="94">
        <f ca="1">IF(AND(LEN(TRIM($E$5))&gt;1,ISNUMBER(LEFT($E$5,4)*1)),DATE(LEFT($E$5,4)*1,9,1),0)</f>
        <v>44075</v>
      </c>
      <c r="B10" s="95"/>
      <c r="C10" s="39">
        <f ca="1">DATE(YEAR(A10),MONTH(A10),1)</f>
        <v>44075</v>
      </c>
      <c r="D10" s="40">
        <f ca="1">C10+1</f>
        <v>44076</v>
      </c>
      <c r="E10" s="40">
        <f t="shared" ref="E10:AD10" ca="1" si="0">D10+1</f>
        <v>44077</v>
      </c>
      <c r="F10" s="40">
        <f t="shared" ca="1" si="0"/>
        <v>44078</v>
      </c>
      <c r="G10" s="40">
        <f t="shared" ca="1" si="0"/>
        <v>44079</v>
      </c>
      <c r="H10" s="40">
        <f t="shared" ca="1" si="0"/>
        <v>44080</v>
      </c>
      <c r="I10" s="40">
        <f t="shared" ca="1" si="0"/>
        <v>44081</v>
      </c>
      <c r="J10" s="40">
        <f t="shared" ca="1" si="0"/>
        <v>44082</v>
      </c>
      <c r="K10" s="40">
        <f t="shared" ca="1" si="0"/>
        <v>44083</v>
      </c>
      <c r="L10" s="40">
        <f t="shared" ca="1" si="0"/>
        <v>44084</v>
      </c>
      <c r="M10" s="40">
        <f t="shared" ca="1" si="0"/>
        <v>44085</v>
      </c>
      <c r="N10" s="40">
        <f t="shared" ca="1" si="0"/>
        <v>44086</v>
      </c>
      <c r="O10" s="40">
        <f t="shared" ca="1" si="0"/>
        <v>44087</v>
      </c>
      <c r="P10" s="40">
        <f t="shared" ca="1" si="0"/>
        <v>44088</v>
      </c>
      <c r="Q10" s="40">
        <f t="shared" ca="1" si="0"/>
        <v>44089</v>
      </c>
      <c r="R10" s="40">
        <f t="shared" ca="1" si="0"/>
        <v>44090</v>
      </c>
      <c r="S10" s="40">
        <f t="shared" ca="1" si="0"/>
        <v>44091</v>
      </c>
      <c r="T10" s="40">
        <f t="shared" ca="1" si="0"/>
        <v>44092</v>
      </c>
      <c r="U10" s="40">
        <f t="shared" ca="1" si="0"/>
        <v>44093</v>
      </c>
      <c r="V10" s="40">
        <f t="shared" ca="1" si="0"/>
        <v>44094</v>
      </c>
      <c r="W10" s="40">
        <f t="shared" ca="1" si="0"/>
        <v>44095</v>
      </c>
      <c r="X10" s="40">
        <f t="shared" ca="1" si="0"/>
        <v>44096</v>
      </c>
      <c r="Y10" s="40">
        <f t="shared" ca="1" si="0"/>
        <v>44097</v>
      </c>
      <c r="Z10" s="40">
        <f t="shared" ca="1" si="0"/>
        <v>44098</v>
      </c>
      <c r="AA10" s="40">
        <f t="shared" ca="1" si="0"/>
        <v>44099</v>
      </c>
      <c r="AB10" s="40">
        <f t="shared" ca="1" si="0"/>
        <v>44100</v>
      </c>
      <c r="AC10" s="40">
        <f t="shared" ca="1" si="0"/>
        <v>44101</v>
      </c>
      <c r="AD10" s="40">
        <f t="shared" ca="1" si="0"/>
        <v>44102</v>
      </c>
      <c r="AE10" s="40">
        <f ca="1">IF(MONTH(AD10+1)=MONTH($A10),AD10+1,"")</f>
        <v>44103</v>
      </c>
      <c r="AF10" s="40">
        <f ca="1">IF(MONTH(AD10+2)=MONTH($A10),AD10+2,"")</f>
        <v>44104</v>
      </c>
      <c r="AG10" s="41" t="str">
        <f ca="1">IF(MONTH(AD10+3)=MONTH($A10),AD10+3,"")</f>
        <v/>
      </c>
      <c r="AH10" s="96" t="s">
        <v>5</v>
      </c>
      <c r="AI10" s="97"/>
    </row>
    <row r="11" spans="1:35" s="32" customFormat="1" ht="17.25" customHeight="1" thickBot="1" x14ac:dyDescent="0.3">
      <c r="A11" s="90">
        <f ca="1">A10</f>
        <v>44075</v>
      </c>
      <c r="B11" s="91"/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4"/>
      <c r="AH11" s="92">
        <f>IF(OR($R$43,AG12-B12&gt;$AB$9,AG12&lt;B12),AG12,IF(B12&gt;0,B12,IF(SUMPRODUCT(VALUE(C11:AG11)*1)&gt;0,"---",0)))</f>
        <v>0</v>
      </c>
      <c r="AI11" s="93"/>
    </row>
    <row r="12" spans="1:35" s="84" customFormat="1" ht="12" hidden="1" customHeight="1" thickBot="1" x14ac:dyDescent="0.3">
      <c r="A12" s="80"/>
      <c r="B12" s="80">
        <v>0</v>
      </c>
      <c r="C12" s="81">
        <f t="shared" ref="C12:AG12" si="1">MAX(B12+IF(AND($R$43=TRUE,C11*1&lt;0),0,C11),0)</f>
        <v>0</v>
      </c>
      <c r="D12" s="81">
        <f t="shared" si="1"/>
        <v>0</v>
      </c>
      <c r="E12" s="81">
        <f t="shared" si="1"/>
        <v>0</v>
      </c>
      <c r="F12" s="81">
        <f t="shared" si="1"/>
        <v>0</v>
      </c>
      <c r="G12" s="81">
        <f t="shared" si="1"/>
        <v>0</v>
      </c>
      <c r="H12" s="81">
        <f t="shared" si="1"/>
        <v>0</v>
      </c>
      <c r="I12" s="81">
        <f t="shared" si="1"/>
        <v>0</v>
      </c>
      <c r="J12" s="81">
        <f t="shared" si="1"/>
        <v>0</v>
      </c>
      <c r="K12" s="81">
        <f t="shared" si="1"/>
        <v>0</v>
      </c>
      <c r="L12" s="81">
        <f t="shared" si="1"/>
        <v>0</v>
      </c>
      <c r="M12" s="81">
        <f t="shared" si="1"/>
        <v>0</v>
      </c>
      <c r="N12" s="81">
        <f t="shared" si="1"/>
        <v>0</v>
      </c>
      <c r="O12" s="81">
        <f t="shared" si="1"/>
        <v>0</v>
      </c>
      <c r="P12" s="81">
        <f t="shared" si="1"/>
        <v>0</v>
      </c>
      <c r="Q12" s="81">
        <f t="shared" si="1"/>
        <v>0</v>
      </c>
      <c r="R12" s="81">
        <f t="shared" si="1"/>
        <v>0</v>
      </c>
      <c r="S12" s="81">
        <f t="shared" si="1"/>
        <v>0</v>
      </c>
      <c r="T12" s="81">
        <f t="shared" si="1"/>
        <v>0</v>
      </c>
      <c r="U12" s="81">
        <f t="shared" si="1"/>
        <v>0</v>
      </c>
      <c r="V12" s="81">
        <f t="shared" si="1"/>
        <v>0</v>
      </c>
      <c r="W12" s="81">
        <f t="shared" si="1"/>
        <v>0</v>
      </c>
      <c r="X12" s="81">
        <f t="shared" si="1"/>
        <v>0</v>
      </c>
      <c r="Y12" s="81">
        <f t="shared" si="1"/>
        <v>0</v>
      </c>
      <c r="Z12" s="81">
        <f t="shared" si="1"/>
        <v>0</v>
      </c>
      <c r="AA12" s="81">
        <f t="shared" si="1"/>
        <v>0</v>
      </c>
      <c r="AB12" s="81">
        <f t="shared" si="1"/>
        <v>0</v>
      </c>
      <c r="AC12" s="81">
        <f t="shared" si="1"/>
        <v>0</v>
      </c>
      <c r="AD12" s="81">
        <f t="shared" si="1"/>
        <v>0</v>
      </c>
      <c r="AE12" s="81">
        <f t="shared" si="1"/>
        <v>0</v>
      </c>
      <c r="AF12" s="81">
        <f t="shared" si="1"/>
        <v>0</v>
      </c>
      <c r="AG12" s="81">
        <f t="shared" si="1"/>
        <v>0</v>
      </c>
      <c r="AH12" s="86"/>
      <c r="AI12" s="87"/>
    </row>
    <row r="13" spans="1:35" s="32" customFormat="1" ht="13.5" customHeight="1" x14ac:dyDescent="0.2">
      <c r="A13" s="94">
        <f ca="1">IF(AND(LEN(TRIM($E$5))&gt;1,ISNUMBER(LEFT($E$5,4)*1)),DATE(LEFT($E$5,4)*1,10,1),0)</f>
        <v>44105</v>
      </c>
      <c r="B13" s="95"/>
      <c r="C13" s="39">
        <f ca="1">DATE(YEAR(A13),MONTH(A13),1)</f>
        <v>44105</v>
      </c>
      <c r="D13" s="40">
        <f ca="1">C13+1</f>
        <v>44106</v>
      </c>
      <c r="E13" s="40">
        <f t="shared" ref="E13:AD13" ca="1" si="2">D13+1</f>
        <v>44107</v>
      </c>
      <c r="F13" s="40">
        <f t="shared" ca="1" si="2"/>
        <v>44108</v>
      </c>
      <c r="G13" s="40">
        <f t="shared" ca="1" si="2"/>
        <v>44109</v>
      </c>
      <c r="H13" s="40">
        <f t="shared" ca="1" si="2"/>
        <v>44110</v>
      </c>
      <c r="I13" s="40">
        <f t="shared" ca="1" si="2"/>
        <v>44111</v>
      </c>
      <c r="J13" s="40">
        <f t="shared" ca="1" si="2"/>
        <v>44112</v>
      </c>
      <c r="K13" s="40">
        <f t="shared" ca="1" si="2"/>
        <v>44113</v>
      </c>
      <c r="L13" s="40">
        <f t="shared" ca="1" si="2"/>
        <v>44114</v>
      </c>
      <c r="M13" s="40">
        <f t="shared" ca="1" si="2"/>
        <v>44115</v>
      </c>
      <c r="N13" s="40">
        <f t="shared" ca="1" si="2"/>
        <v>44116</v>
      </c>
      <c r="O13" s="40">
        <f t="shared" ca="1" si="2"/>
        <v>44117</v>
      </c>
      <c r="P13" s="40">
        <f t="shared" ca="1" si="2"/>
        <v>44118</v>
      </c>
      <c r="Q13" s="40">
        <f t="shared" ca="1" si="2"/>
        <v>44119</v>
      </c>
      <c r="R13" s="40">
        <f t="shared" ca="1" si="2"/>
        <v>44120</v>
      </c>
      <c r="S13" s="40">
        <f t="shared" ca="1" si="2"/>
        <v>44121</v>
      </c>
      <c r="T13" s="40">
        <f t="shared" ca="1" si="2"/>
        <v>44122</v>
      </c>
      <c r="U13" s="40">
        <f t="shared" ca="1" si="2"/>
        <v>44123</v>
      </c>
      <c r="V13" s="40">
        <f t="shared" ca="1" si="2"/>
        <v>44124</v>
      </c>
      <c r="W13" s="40">
        <f t="shared" ca="1" si="2"/>
        <v>44125</v>
      </c>
      <c r="X13" s="40">
        <f t="shared" ca="1" si="2"/>
        <v>44126</v>
      </c>
      <c r="Y13" s="40">
        <f t="shared" ca="1" si="2"/>
        <v>44127</v>
      </c>
      <c r="Z13" s="40">
        <f t="shared" ca="1" si="2"/>
        <v>44128</v>
      </c>
      <c r="AA13" s="40">
        <f t="shared" ca="1" si="2"/>
        <v>44129</v>
      </c>
      <c r="AB13" s="40">
        <f t="shared" ca="1" si="2"/>
        <v>44130</v>
      </c>
      <c r="AC13" s="40">
        <f t="shared" ca="1" si="2"/>
        <v>44131</v>
      </c>
      <c r="AD13" s="40">
        <f t="shared" ca="1" si="2"/>
        <v>44132</v>
      </c>
      <c r="AE13" s="40">
        <f ca="1">IF(MONTH(AD13+1)=MONTH($A13),AD13+1,"")</f>
        <v>44133</v>
      </c>
      <c r="AF13" s="40">
        <f ca="1">IF(MONTH(AD13+2)=MONTH($A13),AD13+2,"")</f>
        <v>44134</v>
      </c>
      <c r="AG13" s="41">
        <f ca="1">IF(MONTH(AD13+3)=MONTH($A13),AD13+3,"")</f>
        <v>44135</v>
      </c>
      <c r="AH13" s="96" t="s">
        <v>5</v>
      </c>
      <c r="AI13" s="97"/>
    </row>
    <row r="14" spans="1:35" s="32" customFormat="1" ht="17.25" customHeight="1" thickBot="1" x14ac:dyDescent="0.3">
      <c r="A14" s="90">
        <f ca="1">A13</f>
        <v>44105</v>
      </c>
      <c r="B14" s="91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4"/>
      <c r="AH14" s="92">
        <f>IF(OR($R$43,AG15-B15&gt;$AB$9,AG15&lt;B15),AG15,IF(B15&gt;0,B15,IF(SUMPRODUCT(VALUE(C14:AG14)*1)&gt;0,"---",0)))</f>
        <v>0</v>
      </c>
      <c r="AI14" s="93"/>
    </row>
    <row r="15" spans="1:35" s="84" customFormat="1" ht="15" hidden="1" customHeight="1" thickBot="1" x14ac:dyDescent="0.3">
      <c r="A15" s="80"/>
      <c r="B15" s="85">
        <f>IF(ISNUMBER(AH11),AH11,0)</f>
        <v>0</v>
      </c>
      <c r="C15" s="81">
        <f t="shared" ref="C15:AG15" si="3">MAX(B15+IF(AND($R$43=TRUE,C14*1&lt;0),0,C14),0)</f>
        <v>0</v>
      </c>
      <c r="D15" s="81">
        <f t="shared" si="3"/>
        <v>0</v>
      </c>
      <c r="E15" s="81">
        <f t="shared" si="3"/>
        <v>0</v>
      </c>
      <c r="F15" s="81">
        <f t="shared" si="3"/>
        <v>0</v>
      </c>
      <c r="G15" s="81">
        <f t="shared" si="3"/>
        <v>0</v>
      </c>
      <c r="H15" s="81">
        <f t="shared" si="3"/>
        <v>0</v>
      </c>
      <c r="I15" s="81">
        <f t="shared" si="3"/>
        <v>0</v>
      </c>
      <c r="J15" s="81">
        <f t="shared" si="3"/>
        <v>0</v>
      </c>
      <c r="K15" s="81">
        <f t="shared" si="3"/>
        <v>0</v>
      </c>
      <c r="L15" s="81">
        <f t="shared" si="3"/>
        <v>0</v>
      </c>
      <c r="M15" s="81">
        <f t="shared" si="3"/>
        <v>0</v>
      </c>
      <c r="N15" s="81">
        <f t="shared" si="3"/>
        <v>0</v>
      </c>
      <c r="O15" s="81">
        <f t="shared" si="3"/>
        <v>0</v>
      </c>
      <c r="P15" s="81">
        <f t="shared" si="3"/>
        <v>0</v>
      </c>
      <c r="Q15" s="81">
        <f t="shared" si="3"/>
        <v>0</v>
      </c>
      <c r="R15" s="81">
        <f t="shared" si="3"/>
        <v>0</v>
      </c>
      <c r="S15" s="81">
        <f t="shared" si="3"/>
        <v>0</v>
      </c>
      <c r="T15" s="81">
        <f t="shared" si="3"/>
        <v>0</v>
      </c>
      <c r="U15" s="81">
        <f t="shared" si="3"/>
        <v>0</v>
      </c>
      <c r="V15" s="81">
        <f t="shared" si="3"/>
        <v>0</v>
      </c>
      <c r="W15" s="81">
        <f t="shared" si="3"/>
        <v>0</v>
      </c>
      <c r="X15" s="81">
        <f t="shared" si="3"/>
        <v>0</v>
      </c>
      <c r="Y15" s="81">
        <f t="shared" si="3"/>
        <v>0</v>
      </c>
      <c r="Z15" s="81">
        <f t="shared" si="3"/>
        <v>0</v>
      </c>
      <c r="AA15" s="81">
        <f t="shared" si="3"/>
        <v>0</v>
      </c>
      <c r="AB15" s="81">
        <f t="shared" si="3"/>
        <v>0</v>
      </c>
      <c r="AC15" s="81">
        <f t="shared" si="3"/>
        <v>0</v>
      </c>
      <c r="AD15" s="81">
        <f t="shared" si="3"/>
        <v>0</v>
      </c>
      <c r="AE15" s="81">
        <f t="shared" si="3"/>
        <v>0</v>
      </c>
      <c r="AF15" s="81">
        <f t="shared" si="3"/>
        <v>0</v>
      </c>
      <c r="AG15" s="81">
        <f t="shared" si="3"/>
        <v>0</v>
      </c>
      <c r="AH15" s="86"/>
      <c r="AI15" s="87"/>
    </row>
    <row r="16" spans="1:35" s="32" customFormat="1" ht="13.5" customHeight="1" x14ac:dyDescent="0.2">
      <c r="A16" s="94">
        <f ca="1">IF(AND(LEN(TRIM($E$5))&gt;1,ISNUMBER(LEFT($E$5,4)*1)),DATE(LEFT($E$5,4)*1,11,1),0)</f>
        <v>44136</v>
      </c>
      <c r="B16" s="95"/>
      <c r="C16" s="39">
        <f ca="1">DATE(YEAR(A16),MONTH(A16),1)</f>
        <v>44136</v>
      </c>
      <c r="D16" s="40">
        <f ca="1">C16+1</f>
        <v>44137</v>
      </c>
      <c r="E16" s="40">
        <f t="shared" ref="E16:AD16" ca="1" si="4">D16+1</f>
        <v>44138</v>
      </c>
      <c r="F16" s="40">
        <f t="shared" ca="1" si="4"/>
        <v>44139</v>
      </c>
      <c r="G16" s="40">
        <f t="shared" ca="1" si="4"/>
        <v>44140</v>
      </c>
      <c r="H16" s="40">
        <f t="shared" ca="1" si="4"/>
        <v>44141</v>
      </c>
      <c r="I16" s="40">
        <f t="shared" ca="1" si="4"/>
        <v>44142</v>
      </c>
      <c r="J16" s="40">
        <f t="shared" ca="1" si="4"/>
        <v>44143</v>
      </c>
      <c r="K16" s="40">
        <f t="shared" ca="1" si="4"/>
        <v>44144</v>
      </c>
      <c r="L16" s="40">
        <f t="shared" ca="1" si="4"/>
        <v>44145</v>
      </c>
      <c r="M16" s="40">
        <f t="shared" ca="1" si="4"/>
        <v>44146</v>
      </c>
      <c r="N16" s="40">
        <f t="shared" ca="1" si="4"/>
        <v>44147</v>
      </c>
      <c r="O16" s="40">
        <f t="shared" ca="1" si="4"/>
        <v>44148</v>
      </c>
      <c r="P16" s="40">
        <f t="shared" ca="1" si="4"/>
        <v>44149</v>
      </c>
      <c r="Q16" s="40">
        <f t="shared" ca="1" si="4"/>
        <v>44150</v>
      </c>
      <c r="R16" s="40">
        <f t="shared" ca="1" si="4"/>
        <v>44151</v>
      </c>
      <c r="S16" s="40">
        <f t="shared" ca="1" si="4"/>
        <v>44152</v>
      </c>
      <c r="T16" s="40">
        <f t="shared" ca="1" si="4"/>
        <v>44153</v>
      </c>
      <c r="U16" s="40">
        <f t="shared" ca="1" si="4"/>
        <v>44154</v>
      </c>
      <c r="V16" s="40">
        <f t="shared" ca="1" si="4"/>
        <v>44155</v>
      </c>
      <c r="W16" s="40">
        <f t="shared" ca="1" si="4"/>
        <v>44156</v>
      </c>
      <c r="X16" s="40">
        <f t="shared" ca="1" si="4"/>
        <v>44157</v>
      </c>
      <c r="Y16" s="40">
        <f t="shared" ca="1" si="4"/>
        <v>44158</v>
      </c>
      <c r="Z16" s="40">
        <f t="shared" ca="1" si="4"/>
        <v>44159</v>
      </c>
      <c r="AA16" s="40">
        <f t="shared" ca="1" si="4"/>
        <v>44160</v>
      </c>
      <c r="AB16" s="40">
        <f t="shared" ca="1" si="4"/>
        <v>44161</v>
      </c>
      <c r="AC16" s="40">
        <f t="shared" ca="1" si="4"/>
        <v>44162</v>
      </c>
      <c r="AD16" s="40">
        <f t="shared" ca="1" si="4"/>
        <v>44163</v>
      </c>
      <c r="AE16" s="40">
        <f ca="1">IF(MONTH(AD16+1)=MONTH($A16),AD16+1,"")</f>
        <v>44164</v>
      </c>
      <c r="AF16" s="40">
        <f ca="1">IF(MONTH(AD16+2)=MONTH($A16),AD16+2,"")</f>
        <v>44165</v>
      </c>
      <c r="AG16" s="41" t="str">
        <f ca="1">IF(MONTH(AD16+3)=MONTH($A16),AD16+3,"")</f>
        <v/>
      </c>
      <c r="AH16" s="96" t="s">
        <v>5</v>
      </c>
      <c r="AI16" s="97"/>
    </row>
    <row r="17" spans="1:35" s="32" customFormat="1" ht="17.25" customHeight="1" thickBot="1" x14ac:dyDescent="0.3">
      <c r="A17" s="90">
        <f ca="1">A16</f>
        <v>44136</v>
      </c>
      <c r="B17" s="91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4"/>
      <c r="AH17" s="92">
        <f>IF(OR($R$43,AG18-B18&gt;$AB$9,AG18&lt;B18),AG18,IF(B18&gt;0,B18,IF(SUMPRODUCT(VALUE(C17:AG17)*1)&gt;0,"---",0)))</f>
        <v>0</v>
      </c>
      <c r="AI17" s="93"/>
    </row>
    <row r="18" spans="1:35" s="84" customFormat="1" ht="15" hidden="1" customHeight="1" thickBot="1" x14ac:dyDescent="0.3">
      <c r="A18" s="80"/>
      <c r="B18" s="85">
        <f>IF(ISNUMBER(AH14),AH14,0)</f>
        <v>0</v>
      </c>
      <c r="C18" s="81">
        <f t="shared" ref="C18:AG18" si="5">MAX(B18+IF(AND($R$43=TRUE,C17*1&lt;0),0,C17),0)</f>
        <v>0</v>
      </c>
      <c r="D18" s="81">
        <f t="shared" si="5"/>
        <v>0</v>
      </c>
      <c r="E18" s="81">
        <f t="shared" si="5"/>
        <v>0</v>
      </c>
      <c r="F18" s="81">
        <f t="shared" si="5"/>
        <v>0</v>
      </c>
      <c r="G18" s="81">
        <f t="shared" si="5"/>
        <v>0</v>
      </c>
      <c r="H18" s="81">
        <f t="shared" si="5"/>
        <v>0</v>
      </c>
      <c r="I18" s="81">
        <f t="shared" si="5"/>
        <v>0</v>
      </c>
      <c r="J18" s="81">
        <f t="shared" si="5"/>
        <v>0</v>
      </c>
      <c r="K18" s="81">
        <f t="shared" si="5"/>
        <v>0</v>
      </c>
      <c r="L18" s="81">
        <f t="shared" si="5"/>
        <v>0</v>
      </c>
      <c r="M18" s="81">
        <f t="shared" si="5"/>
        <v>0</v>
      </c>
      <c r="N18" s="81">
        <f t="shared" si="5"/>
        <v>0</v>
      </c>
      <c r="O18" s="81">
        <f t="shared" si="5"/>
        <v>0</v>
      </c>
      <c r="P18" s="81">
        <f t="shared" si="5"/>
        <v>0</v>
      </c>
      <c r="Q18" s="81">
        <f t="shared" si="5"/>
        <v>0</v>
      </c>
      <c r="R18" s="81">
        <f t="shared" si="5"/>
        <v>0</v>
      </c>
      <c r="S18" s="81">
        <f t="shared" si="5"/>
        <v>0</v>
      </c>
      <c r="T18" s="81">
        <f t="shared" si="5"/>
        <v>0</v>
      </c>
      <c r="U18" s="81">
        <f t="shared" si="5"/>
        <v>0</v>
      </c>
      <c r="V18" s="81">
        <f t="shared" si="5"/>
        <v>0</v>
      </c>
      <c r="W18" s="81">
        <f t="shared" si="5"/>
        <v>0</v>
      </c>
      <c r="X18" s="81">
        <f t="shared" si="5"/>
        <v>0</v>
      </c>
      <c r="Y18" s="81">
        <f t="shared" si="5"/>
        <v>0</v>
      </c>
      <c r="Z18" s="81">
        <f t="shared" si="5"/>
        <v>0</v>
      </c>
      <c r="AA18" s="81">
        <f t="shared" si="5"/>
        <v>0</v>
      </c>
      <c r="AB18" s="81">
        <f t="shared" si="5"/>
        <v>0</v>
      </c>
      <c r="AC18" s="81">
        <f t="shared" si="5"/>
        <v>0</v>
      </c>
      <c r="AD18" s="81">
        <f t="shared" si="5"/>
        <v>0</v>
      </c>
      <c r="AE18" s="81">
        <f t="shared" si="5"/>
        <v>0</v>
      </c>
      <c r="AF18" s="81">
        <f t="shared" si="5"/>
        <v>0</v>
      </c>
      <c r="AG18" s="81">
        <f t="shared" si="5"/>
        <v>0</v>
      </c>
      <c r="AH18" s="86"/>
      <c r="AI18" s="87"/>
    </row>
    <row r="19" spans="1:35" s="32" customFormat="1" ht="13.5" customHeight="1" x14ac:dyDescent="0.2">
      <c r="A19" s="94">
        <f ca="1">IF(AND(LEN(TRIM($E$5))&gt;1,ISNUMBER(LEFT($E$5,4)*1)),DATE(LEFT($E$5,4)*1,12,1),0)</f>
        <v>44166</v>
      </c>
      <c r="B19" s="95"/>
      <c r="C19" s="39">
        <f ca="1">DATE(YEAR(A19),MONTH(A19),1)</f>
        <v>44166</v>
      </c>
      <c r="D19" s="40">
        <f ca="1">C19+1</f>
        <v>44167</v>
      </c>
      <c r="E19" s="40">
        <f t="shared" ref="E19:AD19" ca="1" si="6">D19+1</f>
        <v>44168</v>
      </c>
      <c r="F19" s="40">
        <f t="shared" ca="1" si="6"/>
        <v>44169</v>
      </c>
      <c r="G19" s="40">
        <f t="shared" ca="1" si="6"/>
        <v>44170</v>
      </c>
      <c r="H19" s="40">
        <f t="shared" ca="1" si="6"/>
        <v>44171</v>
      </c>
      <c r="I19" s="40">
        <f t="shared" ca="1" si="6"/>
        <v>44172</v>
      </c>
      <c r="J19" s="40">
        <f t="shared" ca="1" si="6"/>
        <v>44173</v>
      </c>
      <c r="K19" s="40">
        <f t="shared" ca="1" si="6"/>
        <v>44174</v>
      </c>
      <c r="L19" s="40">
        <f t="shared" ca="1" si="6"/>
        <v>44175</v>
      </c>
      <c r="M19" s="40">
        <f t="shared" ca="1" si="6"/>
        <v>44176</v>
      </c>
      <c r="N19" s="40">
        <f t="shared" ca="1" si="6"/>
        <v>44177</v>
      </c>
      <c r="O19" s="40">
        <f t="shared" ca="1" si="6"/>
        <v>44178</v>
      </c>
      <c r="P19" s="40">
        <f t="shared" ca="1" si="6"/>
        <v>44179</v>
      </c>
      <c r="Q19" s="40">
        <f t="shared" ca="1" si="6"/>
        <v>44180</v>
      </c>
      <c r="R19" s="40">
        <f t="shared" ca="1" si="6"/>
        <v>44181</v>
      </c>
      <c r="S19" s="40">
        <f t="shared" ca="1" si="6"/>
        <v>44182</v>
      </c>
      <c r="T19" s="40">
        <f t="shared" ca="1" si="6"/>
        <v>44183</v>
      </c>
      <c r="U19" s="40">
        <f t="shared" ca="1" si="6"/>
        <v>44184</v>
      </c>
      <c r="V19" s="40">
        <f t="shared" ca="1" si="6"/>
        <v>44185</v>
      </c>
      <c r="W19" s="40">
        <f t="shared" ca="1" si="6"/>
        <v>44186</v>
      </c>
      <c r="X19" s="40">
        <f t="shared" ca="1" si="6"/>
        <v>44187</v>
      </c>
      <c r="Y19" s="40">
        <f t="shared" ca="1" si="6"/>
        <v>44188</v>
      </c>
      <c r="Z19" s="40">
        <f t="shared" ca="1" si="6"/>
        <v>44189</v>
      </c>
      <c r="AA19" s="40">
        <f t="shared" ca="1" si="6"/>
        <v>44190</v>
      </c>
      <c r="AB19" s="40">
        <f t="shared" ca="1" si="6"/>
        <v>44191</v>
      </c>
      <c r="AC19" s="40">
        <f t="shared" ca="1" si="6"/>
        <v>44192</v>
      </c>
      <c r="AD19" s="40">
        <f t="shared" ca="1" si="6"/>
        <v>44193</v>
      </c>
      <c r="AE19" s="40">
        <f ca="1">IF(MONTH(AD19+1)=MONTH($A19),AD19+1,"")</f>
        <v>44194</v>
      </c>
      <c r="AF19" s="40">
        <f ca="1">IF(MONTH(AD19+2)=MONTH($A19),AD19+2,"")</f>
        <v>44195</v>
      </c>
      <c r="AG19" s="41">
        <f ca="1">IF(MONTH(AD19+3)=MONTH($A19),AD19+3,"")</f>
        <v>44196</v>
      </c>
      <c r="AH19" s="96" t="s">
        <v>5</v>
      </c>
      <c r="AI19" s="97"/>
    </row>
    <row r="20" spans="1:35" s="32" customFormat="1" ht="17.25" customHeight="1" thickBot="1" x14ac:dyDescent="0.3">
      <c r="A20" s="90">
        <f ca="1">A19</f>
        <v>44166</v>
      </c>
      <c r="B20" s="91"/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4"/>
      <c r="AH20" s="92">
        <f>IF(OR($R$43,AG21-B21&gt;$AB$9,AG21&lt;B21),AG21,IF(B21&gt;0,B21,IF(SUMPRODUCT(VALUE(C20:AG20)*1)&gt;0,"---",0)))</f>
        <v>0</v>
      </c>
      <c r="AI20" s="93"/>
    </row>
    <row r="21" spans="1:35" s="84" customFormat="1" ht="15" hidden="1" customHeight="1" thickBot="1" x14ac:dyDescent="0.3">
      <c r="A21" s="80"/>
      <c r="B21" s="85">
        <f>IF(ISNUMBER(AH17),AH17,0)</f>
        <v>0</v>
      </c>
      <c r="C21" s="81">
        <f t="shared" ref="C21:AG21" si="7">MAX(B21+IF(AND($R$43=TRUE,C20*1&lt;0),0,C20),0)</f>
        <v>0</v>
      </c>
      <c r="D21" s="81">
        <f t="shared" si="7"/>
        <v>0</v>
      </c>
      <c r="E21" s="81">
        <f t="shared" si="7"/>
        <v>0</v>
      </c>
      <c r="F21" s="81">
        <f t="shared" si="7"/>
        <v>0</v>
      </c>
      <c r="G21" s="81">
        <f t="shared" si="7"/>
        <v>0</v>
      </c>
      <c r="H21" s="81">
        <f t="shared" si="7"/>
        <v>0</v>
      </c>
      <c r="I21" s="81">
        <f t="shared" si="7"/>
        <v>0</v>
      </c>
      <c r="J21" s="81">
        <f t="shared" si="7"/>
        <v>0</v>
      </c>
      <c r="K21" s="81">
        <f t="shared" si="7"/>
        <v>0</v>
      </c>
      <c r="L21" s="81">
        <f t="shared" si="7"/>
        <v>0</v>
      </c>
      <c r="M21" s="81">
        <f t="shared" si="7"/>
        <v>0</v>
      </c>
      <c r="N21" s="81">
        <f t="shared" si="7"/>
        <v>0</v>
      </c>
      <c r="O21" s="81">
        <f t="shared" si="7"/>
        <v>0</v>
      </c>
      <c r="P21" s="81">
        <f t="shared" si="7"/>
        <v>0</v>
      </c>
      <c r="Q21" s="81">
        <f t="shared" si="7"/>
        <v>0</v>
      </c>
      <c r="R21" s="81">
        <f t="shared" si="7"/>
        <v>0</v>
      </c>
      <c r="S21" s="81">
        <f t="shared" si="7"/>
        <v>0</v>
      </c>
      <c r="T21" s="81">
        <f t="shared" si="7"/>
        <v>0</v>
      </c>
      <c r="U21" s="81">
        <f t="shared" si="7"/>
        <v>0</v>
      </c>
      <c r="V21" s="81">
        <f t="shared" si="7"/>
        <v>0</v>
      </c>
      <c r="W21" s="81">
        <f t="shared" si="7"/>
        <v>0</v>
      </c>
      <c r="X21" s="81">
        <f t="shared" si="7"/>
        <v>0</v>
      </c>
      <c r="Y21" s="81">
        <f t="shared" si="7"/>
        <v>0</v>
      </c>
      <c r="Z21" s="81">
        <f t="shared" si="7"/>
        <v>0</v>
      </c>
      <c r="AA21" s="81">
        <f t="shared" si="7"/>
        <v>0</v>
      </c>
      <c r="AB21" s="81">
        <f t="shared" si="7"/>
        <v>0</v>
      </c>
      <c r="AC21" s="81">
        <f t="shared" si="7"/>
        <v>0</v>
      </c>
      <c r="AD21" s="81">
        <f t="shared" si="7"/>
        <v>0</v>
      </c>
      <c r="AE21" s="81">
        <f t="shared" si="7"/>
        <v>0</v>
      </c>
      <c r="AF21" s="81">
        <f t="shared" si="7"/>
        <v>0</v>
      </c>
      <c r="AG21" s="81">
        <f t="shared" si="7"/>
        <v>0</v>
      </c>
      <c r="AH21" s="86"/>
      <c r="AI21" s="87"/>
    </row>
    <row r="22" spans="1:35" s="32" customFormat="1" ht="13.5" customHeight="1" x14ac:dyDescent="0.2">
      <c r="A22" s="94">
        <f ca="1">IF(AND(LEN(TRIM($E$5))&gt;1,ISNUMBER(LEFT($E$5,4)*1)),DATE(LEFT($E$5,4)*1+1,1,1),0)</f>
        <v>44197</v>
      </c>
      <c r="B22" s="95"/>
      <c r="C22" s="39">
        <f ca="1">DATE(YEAR(A22),MONTH(A22),1)</f>
        <v>44197</v>
      </c>
      <c r="D22" s="40">
        <f ca="1">C22+1</f>
        <v>44198</v>
      </c>
      <c r="E22" s="40">
        <f t="shared" ref="E22:AD22" ca="1" si="8">D22+1</f>
        <v>44199</v>
      </c>
      <c r="F22" s="40">
        <f t="shared" ca="1" si="8"/>
        <v>44200</v>
      </c>
      <c r="G22" s="40">
        <f t="shared" ca="1" si="8"/>
        <v>44201</v>
      </c>
      <c r="H22" s="40">
        <f t="shared" ca="1" si="8"/>
        <v>44202</v>
      </c>
      <c r="I22" s="40">
        <f t="shared" ca="1" si="8"/>
        <v>44203</v>
      </c>
      <c r="J22" s="40">
        <f t="shared" ca="1" si="8"/>
        <v>44204</v>
      </c>
      <c r="K22" s="40">
        <f t="shared" ca="1" si="8"/>
        <v>44205</v>
      </c>
      <c r="L22" s="40">
        <f t="shared" ca="1" si="8"/>
        <v>44206</v>
      </c>
      <c r="M22" s="40">
        <f t="shared" ca="1" si="8"/>
        <v>44207</v>
      </c>
      <c r="N22" s="40">
        <f t="shared" ca="1" si="8"/>
        <v>44208</v>
      </c>
      <c r="O22" s="40">
        <f t="shared" ca="1" si="8"/>
        <v>44209</v>
      </c>
      <c r="P22" s="40">
        <f t="shared" ca="1" si="8"/>
        <v>44210</v>
      </c>
      <c r="Q22" s="40">
        <f t="shared" ca="1" si="8"/>
        <v>44211</v>
      </c>
      <c r="R22" s="40">
        <f t="shared" ca="1" si="8"/>
        <v>44212</v>
      </c>
      <c r="S22" s="40">
        <f t="shared" ca="1" si="8"/>
        <v>44213</v>
      </c>
      <c r="T22" s="40">
        <f t="shared" ca="1" si="8"/>
        <v>44214</v>
      </c>
      <c r="U22" s="40">
        <f t="shared" ca="1" si="8"/>
        <v>44215</v>
      </c>
      <c r="V22" s="40">
        <f t="shared" ca="1" si="8"/>
        <v>44216</v>
      </c>
      <c r="W22" s="40">
        <f t="shared" ca="1" si="8"/>
        <v>44217</v>
      </c>
      <c r="X22" s="40">
        <f t="shared" ca="1" si="8"/>
        <v>44218</v>
      </c>
      <c r="Y22" s="40">
        <f t="shared" ca="1" si="8"/>
        <v>44219</v>
      </c>
      <c r="Z22" s="40">
        <f t="shared" ca="1" si="8"/>
        <v>44220</v>
      </c>
      <c r="AA22" s="40">
        <f t="shared" ca="1" si="8"/>
        <v>44221</v>
      </c>
      <c r="AB22" s="40">
        <f t="shared" ca="1" si="8"/>
        <v>44222</v>
      </c>
      <c r="AC22" s="40">
        <f t="shared" ca="1" si="8"/>
        <v>44223</v>
      </c>
      <c r="AD22" s="40">
        <f t="shared" ca="1" si="8"/>
        <v>44224</v>
      </c>
      <c r="AE22" s="40">
        <f ca="1">IF(MONTH(AD22+1)=MONTH($A22),AD22+1,"")</f>
        <v>44225</v>
      </c>
      <c r="AF22" s="40">
        <f ca="1">IF(MONTH(AD22+2)=MONTH($A22),AD22+2,"")</f>
        <v>44226</v>
      </c>
      <c r="AG22" s="41">
        <f ca="1">IF(MONTH(AD22+3)=MONTH($A22),AD22+3,"")</f>
        <v>44227</v>
      </c>
      <c r="AH22" s="96" t="s">
        <v>5</v>
      </c>
      <c r="AI22" s="97"/>
    </row>
    <row r="23" spans="1:35" s="32" customFormat="1" ht="17.25" customHeight="1" thickBot="1" x14ac:dyDescent="0.3">
      <c r="A23" s="90">
        <f ca="1">A22</f>
        <v>44197</v>
      </c>
      <c r="B23" s="91"/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4"/>
      <c r="AH23" s="92">
        <f>IF(OR($R$43,AG24-B24&gt;$AB$9,AG24&lt;B24),AG24,IF(B24&gt;0,B24,IF(SUMPRODUCT(VALUE(C23:AG23)*1)&gt;0,"---",0)))</f>
        <v>0</v>
      </c>
      <c r="AI23" s="93"/>
    </row>
    <row r="24" spans="1:35" s="84" customFormat="1" ht="15" hidden="1" customHeight="1" thickBot="1" x14ac:dyDescent="0.3">
      <c r="A24" s="80"/>
      <c r="B24" s="85">
        <f>IF(ISNUMBER(AH20),AH20,0)</f>
        <v>0</v>
      </c>
      <c r="C24" s="81">
        <f t="shared" ref="C24:AG24" si="9">MAX(B24+IF(AND($R$43=TRUE,C23*1&lt;0),0,C23),0)</f>
        <v>0</v>
      </c>
      <c r="D24" s="81">
        <f t="shared" si="9"/>
        <v>0</v>
      </c>
      <c r="E24" s="81">
        <f t="shared" si="9"/>
        <v>0</v>
      </c>
      <c r="F24" s="81">
        <f t="shared" si="9"/>
        <v>0</v>
      </c>
      <c r="G24" s="81">
        <f t="shared" si="9"/>
        <v>0</v>
      </c>
      <c r="H24" s="81">
        <f t="shared" si="9"/>
        <v>0</v>
      </c>
      <c r="I24" s="81">
        <f t="shared" si="9"/>
        <v>0</v>
      </c>
      <c r="J24" s="81">
        <f t="shared" si="9"/>
        <v>0</v>
      </c>
      <c r="K24" s="81">
        <f t="shared" si="9"/>
        <v>0</v>
      </c>
      <c r="L24" s="81">
        <f t="shared" si="9"/>
        <v>0</v>
      </c>
      <c r="M24" s="81">
        <f t="shared" si="9"/>
        <v>0</v>
      </c>
      <c r="N24" s="81">
        <f t="shared" si="9"/>
        <v>0</v>
      </c>
      <c r="O24" s="81">
        <f t="shared" si="9"/>
        <v>0</v>
      </c>
      <c r="P24" s="81">
        <f t="shared" si="9"/>
        <v>0</v>
      </c>
      <c r="Q24" s="81">
        <f t="shared" si="9"/>
        <v>0</v>
      </c>
      <c r="R24" s="81">
        <f t="shared" si="9"/>
        <v>0</v>
      </c>
      <c r="S24" s="81">
        <f t="shared" si="9"/>
        <v>0</v>
      </c>
      <c r="T24" s="81">
        <f t="shared" si="9"/>
        <v>0</v>
      </c>
      <c r="U24" s="81">
        <f t="shared" si="9"/>
        <v>0</v>
      </c>
      <c r="V24" s="81">
        <f t="shared" si="9"/>
        <v>0</v>
      </c>
      <c r="W24" s="81">
        <f t="shared" si="9"/>
        <v>0</v>
      </c>
      <c r="X24" s="81">
        <f t="shared" si="9"/>
        <v>0</v>
      </c>
      <c r="Y24" s="81">
        <f t="shared" si="9"/>
        <v>0</v>
      </c>
      <c r="Z24" s="81">
        <f t="shared" si="9"/>
        <v>0</v>
      </c>
      <c r="AA24" s="81">
        <f t="shared" si="9"/>
        <v>0</v>
      </c>
      <c r="AB24" s="81">
        <f t="shared" si="9"/>
        <v>0</v>
      </c>
      <c r="AC24" s="81">
        <f t="shared" si="9"/>
        <v>0</v>
      </c>
      <c r="AD24" s="81">
        <f t="shared" si="9"/>
        <v>0</v>
      </c>
      <c r="AE24" s="81">
        <f t="shared" si="9"/>
        <v>0</v>
      </c>
      <c r="AF24" s="81">
        <f t="shared" si="9"/>
        <v>0</v>
      </c>
      <c r="AG24" s="81">
        <f t="shared" si="9"/>
        <v>0</v>
      </c>
      <c r="AH24" s="86"/>
      <c r="AI24" s="87"/>
    </row>
    <row r="25" spans="1:35" s="32" customFormat="1" ht="13.5" customHeight="1" x14ac:dyDescent="0.2">
      <c r="A25" s="94">
        <f ca="1">IF(AND(LEN(TRIM($E$5))&gt;1,ISNUMBER(LEFT($E$5,4)*1)),DATE(LEFT($E$5,4)*1+1,2,1),0)</f>
        <v>44228</v>
      </c>
      <c r="B25" s="95"/>
      <c r="C25" s="39">
        <f ca="1">DATE(YEAR(A25),MONTH(A25),1)</f>
        <v>44228</v>
      </c>
      <c r="D25" s="40">
        <f ca="1">C25+1</f>
        <v>44229</v>
      </c>
      <c r="E25" s="40">
        <f t="shared" ref="E25:AD25" ca="1" si="10">D25+1</f>
        <v>44230</v>
      </c>
      <c r="F25" s="40">
        <f t="shared" ca="1" si="10"/>
        <v>44231</v>
      </c>
      <c r="G25" s="40">
        <f t="shared" ca="1" si="10"/>
        <v>44232</v>
      </c>
      <c r="H25" s="40">
        <f t="shared" ca="1" si="10"/>
        <v>44233</v>
      </c>
      <c r="I25" s="40">
        <f t="shared" ca="1" si="10"/>
        <v>44234</v>
      </c>
      <c r="J25" s="40">
        <f t="shared" ca="1" si="10"/>
        <v>44235</v>
      </c>
      <c r="K25" s="40">
        <f t="shared" ca="1" si="10"/>
        <v>44236</v>
      </c>
      <c r="L25" s="40">
        <f t="shared" ca="1" si="10"/>
        <v>44237</v>
      </c>
      <c r="M25" s="40">
        <f t="shared" ca="1" si="10"/>
        <v>44238</v>
      </c>
      <c r="N25" s="40">
        <f t="shared" ca="1" si="10"/>
        <v>44239</v>
      </c>
      <c r="O25" s="40">
        <f t="shared" ca="1" si="10"/>
        <v>44240</v>
      </c>
      <c r="P25" s="40">
        <f t="shared" ca="1" si="10"/>
        <v>44241</v>
      </c>
      <c r="Q25" s="40">
        <f t="shared" ca="1" si="10"/>
        <v>44242</v>
      </c>
      <c r="R25" s="40">
        <f t="shared" ca="1" si="10"/>
        <v>44243</v>
      </c>
      <c r="S25" s="40">
        <f t="shared" ca="1" si="10"/>
        <v>44244</v>
      </c>
      <c r="T25" s="40">
        <f t="shared" ca="1" si="10"/>
        <v>44245</v>
      </c>
      <c r="U25" s="40">
        <f t="shared" ca="1" si="10"/>
        <v>44246</v>
      </c>
      <c r="V25" s="40">
        <f t="shared" ca="1" si="10"/>
        <v>44247</v>
      </c>
      <c r="W25" s="40">
        <f t="shared" ca="1" si="10"/>
        <v>44248</v>
      </c>
      <c r="X25" s="40">
        <f t="shared" ca="1" si="10"/>
        <v>44249</v>
      </c>
      <c r="Y25" s="40">
        <f t="shared" ca="1" si="10"/>
        <v>44250</v>
      </c>
      <c r="Z25" s="40">
        <f t="shared" ca="1" si="10"/>
        <v>44251</v>
      </c>
      <c r="AA25" s="40">
        <f t="shared" ca="1" si="10"/>
        <v>44252</v>
      </c>
      <c r="AB25" s="40">
        <f t="shared" ca="1" si="10"/>
        <v>44253</v>
      </c>
      <c r="AC25" s="40">
        <f t="shared" ca="1" si="10"/>
        <v>44254</v>
      </c>
      <c r="AD25" s="40">
        <f t="shared" ca="1" si="10"/>
        <v>44255</v>
      </c>
      <c r="AE25" s="40" t="str">
        <f ca="1">IF(MONTH(AD25+1)=MONTH($A25),AD25+1,"")</f>
        <v/>
      </c>
      <c r="AF25" s="45" t="str">
        <f ca="1">IF(MONTH(AD25+2)=MONTH($A25),AD25+2,"")</f>
        <v/>
      </c>
      <c r="AG25" s="46" t="str">
        <f ca="1">IF(MONTH(AD25+3)=MONTH($A25),AD25+3,"")</f>
        <v/>
      </c>
      <c r="AH25" s="96" t="s">
        <v>5</v>
      </c>
      <c r="AI25" s="97"/>
    </row>
    <row r="26" spans="1:35" s="32" customFormat="1" ht="17.25" customHeight="1" thickBot="1" x14ac:dyDescent="0.3">
      <c r="A26" s="90">
        <f ca="1">A25</f>
        <v>44228</v>
      </c>
      <c r="B26" s="91"/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7"/>
      <c r="AG26" s="48"/>
      <c r="AH26" s="92">
        <f>IF(OR($R$43,AG27-B27&gt;$AB$9,AG27&lt;B27),AG27,IF(B27&gt;0,B27,IF(SUMPRODUCT(VALUE(C26:AG26)*1)&gt;0,"---",0)))</f>
        <v>0</v>
      </c>
      <c r="AI26" s="93"/>
    </row>
    <row r="27" spans="1:35" s="84" customFormat="1" ht="15" hidden="1" customHeight="1" thickBot="1" x14ac:dyDescent="0.3">
      <c r="A27" s="80"/>
      <c r="B27" s="85">
        <f>IF(ISNUMBER(AH23),AH23,0)</f>
        <v>0</v>
      </c>
      <c r="C27" s="81">
        <f t="shared" ref="C27:AG27" si="11">MAX(B27+IF(AND($R$43=TRUE,C26*1&lt;0),0,C26),0)</f>
        <v>0</v>
      </c>
      <c r="D27" s="81">
        <f t="shared" si="11"/>
        <v>0</v>
      </c>
      <c r="E27" s="81">
        <f t="shared" si="11"/>
        <v>0</v>
      </c>
      <c r="F27" s="81">
        <f t="shared" si="11"/>
        <v>0</v>
      </c>
      <c r="G27" s="81">
        <f t="shared" si="11"/>
        <v>0</v>
      </c>
      <c r="H27" s="81">
        <f t="shared" si="11"/>
        <v>0</v>
      </c>
      <c r="I27" s="81">
        <f t="shared" si="11"/>
        <v>0</v>
      </c>
      <c r="J27" s="81">
        <f t="shared" si="11"/>
        <v>0</v>
      </c>
      <c r="K27" s="81">
        <f t="shared" si="11"/>
        <v>0</v>
      </c>
      <c r="L27" s="81">
        <f t="shared" si="11"/>
        <v>0</v>
      </c>
      <c r="M27" s="81">
        <f t="shared" si="11"/>
        <v>0</v>
      </c>
      <c r="N27" s="81">
        <f t="shared" si="11"/>
        <v>0</v>
      </c>
      <c r="O27" s="81">
        <f t="shared" si="11"/>
        <v>0</v>
      </c>
      <c r="P27" s="81">
        <f t="shared" si="11"/>
        <v>0</v>
      </c>
      <c r="Q27" s="81">
        <f t="shared" si="11"/>
        <v>0</v>
      </c>
      <c r="R27" s="81">
        <f t="shared" si="11"/>
        <v>0</v>
      </c>
      <c r="S27" s="81">
        <f t="shared" si="11"/>
        <v>0</v>
      </c>
      <c r="T27" s="81">
        <f t="shared" si="11"/>
        <v>0</v>
      </c>
      <c r="U27" s="81">
        <f t="shared" si="11"/>
        <v>0</v>
      </c>
      <c r="V27" s="81">
        <f t="shared" si="11"/>
        <v>0</v>
      </c>
      <c r="W27" s="81">
        <f t="shared" si="11"/>
        <v>0</v>
      </c>
      <c r="X27" s="81">
        <f t="shared" si="11"/>
        <v>0</v>
      </c>
      <c r="Y27" s="81">
        <f t="shared" si="11"/>
        <v>0</v>
      </c>
      <c r="Z27" s="81">
        <f t="shared" si="11"/>
        <v>0</v>
      </c>
      <c r="AA27" s="81">
        <f t="shared" si="11"/>
        <v>0</v>
      </c>
      <c r="AB27" s="81">
        <f t="shared" si="11"/>
        <v>0</v>
      </c>
      <c r="AC27" s="81">
        <f t="shared" si="11"/>
        <v>0</v>
      </c>
      <c r="AD27" s="81">
        <f t="shared" si="11"/>
        <v>0</v>
      </c>
      <c r="AE27" s="81">
        <f t="shared" si="11"/>
        <v>0</v>
      </c>
      <c r="AF27" s="81">
        <f t="shared" si="11"/>
        <v>0</v>
      </c>
      <c r="AG27" s="81">
        <f t="shared" si="11"/>
        <v>0</v>
      </c>
      <c r="AH27" s="86"/>
      <c r="AI27" s="87"/>
    </row>
    <row r="28" spans="1:35" s="32" customFormat="1" ht="13.5" customHeight="1" x14ac:dyDescent="0.2">
      <c r="A28" s="94">
        <f ca="1">IF(AND(LEN(TRIM($E$5))&gt;1,ISNUMBER(LEFT($E$5,4)*1)),DATE(LEFT($E$5,4)*1+1,3,1),0)</f>
        <v>44256</v>
      </c>
      <c r="B28" s="95"/>
      <c r="C28" s="39">
        <f ca="1">DATE(YEAR(A28),MONTH(A28),1)</f>
        <v>44256</v>
      </c>
      <c r="D28" s="40">
        <f ca="1">C28+1</f>
        <v>44257</v>
      </c>
      <c r="E28" s="40">
        <f t="shared" ref="E28:AD28" ca="1" si="12">D28+1</f>
        <v>44258</v>
      </c>
      <c r="F28" s="40">
        <f t="shared" ca="1" si="12"/>
        <v>44259</v>
      </c>
      <c r="G28" s="40">
        <f t="shared" ca="1" si="12"/>
        <v>44260</v>
      </c>
      <c r="H28" s="40">
        <f t="shared" ca="1" si="12"/>
        <v>44261</v>
      </c>
      <c r="I28" s="40">
        <f t="shared" ca="1" si="12"/>
        <v>44262</v>
      </c>
      <c r="J28" s="40">
        <f t="shared" ca="1" si="12"/>
        <v>44263</v>
      </c>
      <c r="K28" s="40">
        <f t="shared" ca="1" si="12"/>
        <v>44264</v>
      </c>
      <c r="L28" s="40">
        <f t="shared" ca="1" si="12"/>
        <v>44265</v>
      </c>
      <c r="M28" s="40">
        <f t="shared" ca="1" si="12"/>
        <v>44266</v>
      </c>
      <c r="N28" s="40">
        <f t="shared" ca="1" si="12"/>
        <v>44267</v>
      </c>
      <c r="O28" s="40">
        <f t="shared" ca="1" si="12"/>
        <v>44268</v>
      </c>
      <c r="P28" s="40">
        <f t="shared" ca="1" si="12"/>
        <v>44269</v>
      </c>
      <c r="Q28" s="40">
        <f t="shared" ca="1" si="12"/>
        <v>44270</v>
      </c>
      <c r="R28" s="40">
        <f t="shared" ca="1" si="12"/>
        <v>44271</v>
      </c>
      <c r="S28" s="40">
        <f t="shared" ca="1" si="12"/>
        <v>44272</v>
      </c>
      <c r="T28" s="40">
        <f t="shared" ca="1" si="12"/>
        <v>44273</v>
      </c>
      <c r="U28" s="40">
        <f t="shared" ca="1" si="12"/>
        <v>44274</v>
      </c>
      <c r="V28" s="40">
        <f t="shared" ca="1" si="12"/>
        <v>44275</v>
      </c>
      <c r="W28" s="40">
        <f t="shared" ca="1" si="12"/>
        <v>44276</v>
      </c>
      <c r="X28" s="40">
        <f t="shared" ca="1" si="12"/>
        <v>44277</v>
      </c>
      <c r="Y28" s="40">
        <f t="shared" ca="1" si="12"/>
        <v>44278</v>
      </c>
      <c r="Z28" s="40">
        <f t="shared" ca="1" si="12"/>
        <v>44279</v>
      </c>
      <c r="AA28" s="40">
        <f t="shared" ca="1" si="12"/>
        <v>44280</v>
      </c>
      <c r="AB28" s="40">
        <f t="shared" ca="1" si="12"/>
        <v>44281</v>
      </c>
      <c r="AC28" s="40">
        <f t="shared" ca="1" si="12"/>
        <v>44282</v>
      </c>
      <c r="AD28" s="40">
        <f t="shared" ca="1" si="12"/>
        <v>44283</v>
      </c>
      <c r="AE28" s="40">
        <f ca="1">IF(MONTH(AD28+1)=MONTH($A28),AD28+1,"")</f>
        <v>44284</v>
      </c>
      <c r="AF28" s="40">
        <f ca="1">IF(MONTH(AD28+2)=MONTH($A28),AD28+2,"")</f>
        <v>44285</v>
      </c>
      <c r="AG28" s="41">
        <f ca="1">IF(MONTH(AD28+3)=MONTH($A28),AD28+3,"")</f>
        <v>44286</v>
      </c>
      <c r="AH28" s="96" t="s">
        <v>5</v>
      </c>
      <c r="AI28" s="97"/>
    </row>
    <row r="29" spans="1:35" s="32" customFormat="1" ht="17.25" customHeight="1" thickBot="1" x14ac:dyDescent="0.3">
      <c r="A29" s="90">
        <f ca="1">A28</f>
        <v>44256</v>
      </c>
      <c r="B29" s="91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4"/>
      <c r="AH29" s="92">
        <f>IF(OR($R$43,AG30-B30&gt;$AB$9,AG30&lt;B30),AG30,IF(B30&gt;0,B30,IF(SUMPRODUCT(VALUE(C29:AG29)*1)&gt;0,"---",0)))</f>
        <v>0</v>
      </c>
      <c r="AI29" s="93"/>
    </row>
    <row r="30" spans="1:35" s="84" customFormat="1" ht="12" hidden="1" customHeight="1" thickBot="1" x14ac:dyDescent="0.3">
      <c r="A30" s="80"/>
      <c r="B30" s="85">
        <f>IF(ISNUMBER(AH26),AH26,0)</f>
        <v>0</v>
      </c>
      <c r="C30" s="81">
        <f t="shared" ref="C30:AG30" si="13">MAX(B30+IF(AND($R$43=TRUE,C29*1&lt;0),0,C29),0)</f>
        <v>0</v>
      </c>
      <c r="D30" s="81">
        <f t="shared" si="13"/>
        <v>0</v>
      </c>
      <c r="E30" s="81">
        <f t="shared" si="13"/>
        <v>0</v>
      </c>
      <c r="F30" s="81">
        <f t="shared" si="13"/>
        <v>0</v>
      </c>
      <c r="G30" s="81">
        <f t="shared" si="13"/>
        <v>0</v>
      </c>
      <c r="H30" s="81">
        <f t="shared" si="13"/>
        <v>0</v>
      </c>
      <c r="I30" s="81">
        <f t="shared" si="13"/>
        <v>0</v>
      </c>
      <c r="J30" s="81">
        <f t="shared" si="13"/>
        <v>0</v>
      </c>
      <c r="K30" s="81">
        <f t="shared" si="13"/>
        <v>0</v>
      </c>
      <c r="L30" s="81">
        <f t="shared" si="13"/>
        <v>0</v>
      </c>
      <c r="M30" s="81">
        <f t="shared" si="13"/>
        <v>0</v>
      </c>
      <c r="N30" s="81">
        <f t="shared" si="13"/>
        <v>0</v>
      </c>
      <c r="O30" s="81">
        <f t="shared" si="13"/>
        <v>0</v>
      </c>
      <c r="P30" s="81">
        <f t="shared" si="13"/>
        <v>0</v>
      </c>
      <c r="Q30" s="81">
        <f t="shared" si="13"/>
        <v>0</v>
      </c>
      <c r="R30" s="81">
        <f t="shared" si="13"/>
        <v>0</v>
      </c>
      <c r="S30" s="81">
        <f t="shared" si="13"/>
        <v>0</v>
      </c>
      <c r="T30" s="81">
        <f t="shared" si="13"/>
        <v>0</v>
      </c>
      <c r="U30" s="81">
        <f t="shared" si="13"/>
        <v>0</v>
      </c>
      <c r="V30" s="81">
        <f t="shared" si="13"/>
        <v>0</v>
      </c>
      <c r="W30" s="81">
        <f t="shared" si="13"/>
        <v>0</v>
      </c>
      <c r="X30" s="81">
        <f t="shared" si="13"/>
        <v>0</v>
      </c>
      <c r="Y30" s="81">
        <f t="shared" si="13"/>
        <v>0</v>
      </c>
      <c r="Z30" s="81">
        <f t="shared" si="13"/>
        <v>0</v>
      </c>
      <c r="AA30" s="81">
        <f t="shared" si="13"/>
        <v>0</v>
      </c>
      <c r="AB30" s="81">
        <f t="shared" si="13"/>
        <v>0</v>
      </c>
      <c r="AC30" s="81">
        <f t="shared" si="13"/>
        <v>0</v>
      </c>
      <c r="AD30" s="81">
        <f t="shared" si="13"/>
        <v>0</v>
      </c>
      <c r="AE30" s="81">
        <f t="shared" si="13"/>
        <v>0</v>
      </c>
      <c r="AF30" s="81">
        <f t="shared" si="13"/>
        <v>0</v>
      </c>
      <c r="AG30" s="81">
        <f t="shared" si="13"/>
        <v>0</v>
      </c>
      <c r="AH30" s="86"/>
      <c r="AI30" s="87"/>
    </row>
    <row r="31" spans="1:35" s="32" customFormat="1" ht="13.5" customHeight="1" x14ac:dyDescent="0.2">
      <c r="A31" s="94">
        <f ca="1">IF(AND(LEN(TRIM($E$5))&gt;1,ISNUMBER(LEFT($E$5,4)*1)),DATE(LEFT($E$5,4)*1+1,4,1),0)</f>
        <v>44287</v>
      </c>
      <c r="B31" s="95"/>
      <c r="C31" s="39">
        <f ca="1">DATE(YEAR(A31),MONTH(A31),1)</f>
        <v>44287</v>
      </c>
      <c r="D31" s="40">
        <f ca="1">C31+1</f>
        <v>44288</v>
      </c>
      <c r="E31" s="40">
        <f t="shared" ref="E31:AD31" ca="1" si="14">D31+1</f>
        <v>44289</v>
      </c>
      <c r="F31" s="40">
        <f t="shared" ca="1" si="14"/>
        <v>44290</v>
      </c>
      <c r="G31" s="40">
        <f t="shared" ca="1" si="14"/>
        <v>44291</v>
      </c>
      <c r="H31" s="40">
        <f t="shared" ca="1" si="14"/>
        <v>44292</v>
      </c>
      <c r="I31" s="40">
        <f t="shared" ca="1" si="14"/>
        <v>44293</v>
      </c>
      <c r="J31" s="40">
        <f t="shared" ca="1" si="14"/>
        <v>44294</v>
      </c>
      <c r="K31" s="40">
        <f t="shared" ca="1" si="14"/>
        <v>44295</v>
      </c>
      <c r="L31" s="40">
        <f t="shared" ca="1" si="14"/>
        <v>44296</v>
      </c>
      <c r="M31" s="40">
        <f t="shared" ca="1" si="14"/>
        <v>44297</v>
      </c>
      <c r="N31" s="40">
        <f t="shared" ca="1" si="14"/>
        <v>44298</v>
      </c>
      <c r="O31" s="40">
        <f t="shared" ca="1" si="14"/>
        <v>44299</v>
      </c>
      <c r="P31" s="40">
        <f t="shared" ca="1" si="14"/>
        <v>44300</v>
      </c>
      <c r="Q31" s="40">
        <f t="shared" ca="1" si="14"/>
        <v>44301</v>
      </c>
      <c r="R31" s="40">
        <f t="shared" ca="1" si="14"/>
        <v>44302</v>
      </c>
      <c r="S31" s="40">
        <f t="shared" ca="1" si="14"/>
        <v>44303</v>
      </c>
      <c r="T31" s="40">
        <f t="shared" ca="1" si="14"/>
        <v>44304</v>
      </c>
      <c r="U31" s="40">
        <f t="shared" ca="1" si="14"/>
        <v>44305</v>
      </c>
      <c r="V31" s="40">
        <f t="shared" ca="1" si="14"/>
        <v>44306</v>
      </c>
      <c r="W31" s="40">
        <f t="shared" ca="1" si="14"/>
        <v>44307</v>
      </c>
      <c r="X31" s="40">
        <f t="shared" ca="1" si="14"/>
        <v>44308</v>
      </c>
      <c r="Y31" s="40">
        <f t="shared" ca="1" si="14"/>
        <v>44309</v>
      </c>
      <c r="Z31" s="40">
        <f t="shared" ca="1" si="14"/>
        <v>44310</v>
      </c>
      <c r="AA31" s="40">
        <f t="shared" ca="1" si="14"/>
        <v>44311</v>
      </c>
      <c r="AB31" s="40">
        <f t="shared" ca="1" si="14"/>
        <v>44312</v>
      </c>
      <c r="AC31" s="40">
        <f t="shared" ca="1" si="14"/>
        <v>44313</v>
      </c>
      <c r="AD31" s="40">
        <f t="shared" ca="1" si="14"/>
        <v>44314</v>
      </c>
      <c r="AE31" s="40">
        <f ca="1">IF(MONTH(AD31+1)=MONTH($A31),AD31+1,"")</f>
        <v>44315</v>
      </c>
      <c r="AF31" s="40">
        <f ca="1">IF(MONTH(AD31+2)=MONTH($A31),AD31+2,"")</f>
        <v>44316</v>
      </c>
      <c r="AG31" s="41" t="str">
        <f ca="1">IF(MONTH(AD31+3)=MONTH($A31),AD31+3,"")</f>
        <v/>
      </c>
      <c r="AH31" s="96" t="s">
        <v>5</v>
      </c>
      <c r="AI31" s="97"/>
    </row>
    <row r="32" spans="1:35" s="32" customFormat="1" ht="17.25" customHeight="1" thickBot="1" x14ac:dyDescent="0.3">
      <c r="A32" s="90">
        <f ca="1">A31</f>
        <v>44287</v>
      </c>
      <c r="B32" s="91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4"/>
      <c r="AH32" s="92">
        <f>IF(OR($R$43,AG33-B33&gt;$AB$9,AG33&lt;B33),AG33,IF(B33&gt;0,B33,IF(SUMPRODUCT(VALUE(C32:AG32)*1)&gt;0,"---",0)))</f>
        <v>0</v>
      </c>
      <c r="AI32" s="93"/>
    </row>
    <row r="33" spans="1:35" s="84" customFormat="1" ht="15" hidden="1" customHeight="1" thickBot="1" x14ac:dyDescent="0.3">
      <c r="A33" s="80"/>
      <c r="B33" s="85">
        <f>IF(ISNUMBER(AH29),AH29,0)</f>
        <v>0</v>
      </c>
      <c r="C33" s="81">
        <f t="shared" ref="C33:AG33" si="15">MAX(B33+IF(AND($R$43=TRUE,C32*1&lt;0),0,C32),0)</f>
        <v>0</v>
      </c>
      <c r="D33" s="81">
        <f t="shared" si="15"/>
        <v>0</v>
      </c>
      <c r="E33" s="81">
        <f t="shared" si="15"/>
        <v>0</v>
      </c>
      <c r="F33" s="81">
        <f t="shared" si="15"/>
        <v>0</v>
      </c>
      <c r="G33" s="81">
        <f t="shared" si="15"/>
        <v>0</v>
      </c>
      <c r="H33" s="81">
        <f t="shared" si="15"/>
        <v>0</v>
      </c>
      <c r="I33" s="81">
        <f t="shared" si="15"/>
        <v>0</v>
      </c>
      <c r="J33" s="81">
        <f t="shared" si="15"/>
        <v>0</v>
      </c>
      <c r="K33" s="81">
        <f t="shared" si="15"/>
        <v>0</v>
      </c>
      <c r="L33" s="81">
        <f t="shared" si="15"/>
        <v>0</v>
      </c>
      <c r="M33" s="81">
        <f t="shared" si="15"/>
        <v>0</v>
      </c>
      <c r="N33" s="81">
        <f t="shared" si="15"/>
        <v>0</v>
      </c>
      <c r="O33" s="81">
        <f t="shared" si="15"/>
        <v>0</v>
      </c>
      <c r="P33" s="81">
        <f t="shared" si="15"/>
        <v>0</v>
      </c>
      <c r="Q33" s="81">
        <f t="shared" si="15"/>
        <v>0</v>
      </c>
      <c r="R33" s="81">
        <f t="shared" si="15"/>
        <v>0</v>
      </c>
      <c r="S33" s="81">
        <f t="shared" si="15"/>
        <v>0</v>
      </c>
      <c r="T33" s="81">
        <f t="shared" si="15"/>
        <v>0</v>
      </c>
      <c r="U33" s="81">
        <f t="shared" si="15"/>
        <v>0</v>
      </c>
      <c r="V33" s="81">
        <f t="shared" si="15"/>
        <v>0</v>
      </c>
      <c r="W33" s="81">
        <f t="shared" si="15"/>
        <v>0</v>
      </c>
      <c r="X33" s="81">
        <f t="shared" si="15"/>
        <v>0</v>
      </c>
      <c r="Y33" s="81">
        <f t="shared" si="15"/>
        <v>0</v>
      </c>
      <c r="Z33" s="81">
        <f t="shared" si="15"/>
        <v>0</v>
      </c>
      <c r="AA33" s="81">
        <f t="shared" si="15"/>
        <v>0</v>
      </c>
      <c r="AB33" s="81">
        <f t="shared" si="15"/>
        <v>0</v>
      </c>
      <c r="AC33" s="81">
        <f t="shared" si="15"/>
        <v>0</v>
      </c>
      <c r="AD33" s="81">
        <f t="shared" si="15"/>
        <v>0</v>
      </c>
      <c r="AE33" s="81">
        <f t="shared" si="15"/>
        <v>0</v>
      </c>
      <c r="AF33" s="81">
        <f t="shared" si="15"/>
        <v>0</v>
      </c>
      <c r="AG33" s="81">
        <f t="shared" si="15"/>
        <v>0</v>
      </c>
      <c r="AH33" s="86"/>
      <c r="AI33" s="87"/>
    </row>
    <row r="34" spans="1:35" s="32" customFormat="1" ht="13.5" customHeight="1" x14ac:dyDescent="0.2">
      <c r="A34" s="94">
        <f ca="1">IF(AND(LEN(TRIM($E$5))&gt;1,ISNUMBER(LEFT($E$5,4)*1)),DATE(LEFT($E$5,4)*1+1,5,1),0)</f>
        <v>44317</v>
      </c>
      <c r="B34" s="95"/>
      <c r="C34" s="39">
        <f ca="1">DATE(YEAR(A34),MONTH(A34),1)</f>
        <v>44317</v>
      </c>
      <c r="D34" s="40">
        <f ca="1">C34+1</f>
        <v>44318</v>
      </c>
      <c r="E34" s="40">
        <f t="shared" ref="E34:AD34" ca="1" si="16">D34+1</f>
        <v>44319</v>
      </c>
      <c r="F34" s="40">
        <f t="shared" ca="1" si="16"/>
        <v>44320</v>
      </c>
      <c r="G34" s="40">
        <f t="shared" ca="1" si="16"/>
        <v>44321</v>
      </c>
      <c r="H34" s="40">
        <f t="shared" ca="1" si="16"/>
        <v>44322</v>
      </c>
      <c r="I34" s="40">
        <f t="shared" ca="1" si="16"/>
        <v>44323</v>
      </c>
      <c r="J34" s="40">
        <f t="shared" ca="1" si="16"/>
        <v>44324</v>
      </c>
      <c r="K34" s="40">
        <f t="shared" ca="1" si="16"/>
        <v>44325</v>
      </c>
      <c r="L34" s="40">
        <f t="shared" ca="1" si="16"/>
        <v>44326</v>
      </c>
      <c r="M34" s="40">
        <f t="shared" ca="1" si="16"/>
        <v>44327</v>
      </c>
      <c r="N34" s="40">
        <f t="shared" ca="1" si="16"/>
        <v>44328</v>
      </c>
      <c r="O34" s="40">
        <f t="shared" ca="1" si="16"/>
        <v>44329</v>
      </c>
      <c r="P34" s="40">
        <f t="shared" ca="1" si="16"/>
        <v>44330</v>
      </c>
      <c r="Q34" s="40">
        <f t="shared" ca="1" si="16"/>
        <v>44331</v>
      </c>
      <c r="R34" s="40">
        <f t="shared" ca="1" si="16"/>
        <v>44332</v>
      </c>
      <c r="S34" s="40">
        <f t="shared" ca="1" si="16"/>
        <v>44333</v>
      </c>
      <c r="T34" s="40">
        <f t="shared" ca="1" si="16"/>
        <v>44334</v>
      </c>
      <c r="U34" s="40">
        <f t="shared" ca="1" si="16"/>
        <v>44335</v>
      </c>
      <c r="V34" s="40">
        <f t="shared" ca="1" si="16"/>
        <v>44336</v>
      </c>
      <c r="W34" s="40">
        <f t="shared" ca="1" si="16"/>
        <v>44337</v>
      </c>
      <c r="X34" s="40">
        <f t="shared" ca="1" si="16"/>
        <v>44338</v>
      </c>
      <c r="Y34" s="40">
        <f t="shared" ca="1" si="16"/>
        <v>44339</v>
      </c>
      <c r="Z34" s="40">
        <f t="shared" ca="1" si="16"/>
        <v>44340</v>
      </c>
      <c r="AA34" s="40">
        <f t="shared" ca="1" si="16"/>
        <v>44341</v>
      </c>
      <c r="AB34" s="40">
        <f t="shared" ca="1" si="16"/>
        <v>44342</v>
      </c>
      <c r="AC34" s="40">
        <f t="shared" ca="1" si="16"/>
        <v>44343</v>
      </c>
      <c r="AD34" s="40">
        <f t="shared" ca="1" si="16"/>
        <v>44344</v>
      </c>
      <c r="AE34" s="40">
        <f ca="1">IF(MONTH(AD34+1)=MONTH($A34),AD34+1,"")</f>
        <v>44345</v>
      </c>
      <c r="AF34" s="40">
        <f ca="1">IF(MONTH(AD34+2)=MONTH($A34),AD34+2,"")</f>
        <v>44346</v>
      </c>
      <c r="AG34" s="41">
        <f ca="1">IF(MONTH(AD34+3)=MONTH($A34),AD34+3,"")</f>
        <v>44347</v>
      </c>
      <c r="AH34" s="96" t="s">
        <v>5</v>
      </c>
      <c r="AI34" s="97"/>
    </row>
    <row r="35" spans="1:35" s="32" customFormat="1" ht="17.25" customHeight="1" thickBot="1" x14ac:dyDescent="0.3">
      <c r="A35" s="90">
        <f ca="1">A34</f>
        <v>44317</v>
      </c>
      <c r="B35" s="91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4"/>
      <c r="AH35" s="92">
        <f>IF(OR($R$43,AG36-B36&gt;$AB$9,AG36&lt;B36),AG36,IF(B36&gt;0,B36,IF(SUMPRODUCT(VALUE(C35:AG35)*1)&gt;0,"---",0)))</f>
        <v>0</v>
      </c>
      <c r="AI35" s="93"/>
    </row>
    <row r="36" spans="1:35" s="84" customFormat="1" ht="15" hidden="1" customHeight="1" thickBot="1" x14ac:dyDescent="0.3">
      <c r="A36" s="80"/>
      <c r="B36" s="85">
        <f>IF(ISNUMBER(AH32),AH32,0)</f>
        <v>0</v>
      </c>
      <c r="C36" s="81">
        <f t="shared" ref="C36:AG36" si="17">MAX(B36+IF(AND($R$43=TRUE,C35*1&lt;0),0,C35),0)</f>
        <v>0</v>
      </c>
      <c r="D36" s="81">
        <f t="shared" si="17"/>
        <v>0</v>
      </c>
      <c r="E36" s="81">
        <f t="shared" si="17"/>
        <v>0</v>
      </c>
      <c r="F36" s="81">
        <f t="shared" si="17"/>
        <v>0</v>
      </c>
      <c r="G36" s="81">
        <f t="shared" si="17"/>
        <v>0</v>
      </c>
      <c r="H36" s="81">
        <f t="shared" si="17"/>
        <v>0</v>
      </c>
      <c r="I36" s="81">
        <f t="shared" si="17"/>
        <v>0</v>
      </c>
      <c r="J36" s="81">
        <f t="shared" si="17"/>
        <v>0</v>
      </c>
      <c r="K36" s="81">
        <f t="shared" si="17"/>
        <v>0</v>
      </c>
      <c r="L36" s="81">
        <f t="shared" si="17"/>
        <v>0</v>
      </c>
      <c r="M36" s="81">
        <f t="shared" si="17"/>
        <v>0</v>
      </c>
      <c r="N36" s="81">
        <f t="shared" si="17"/>
        <v>0</v>
      </c>
      <c r="O36" s="81">
        <f t="shared" si="17"/>
        <v>0</v>
      </c>
      <c r="P36" s="81">
        <f t="shared" si="17"/>
        <v>0</v>
      </c>
      <c r="Q36" s="81">
        <f t="shared" si="17"/>
        <v>0</v>
      </c>
      <c r="R36" s="81">
        <f t="shared" si="17"/>
        <v>0</v>
      </c>
      <c r="S36" s="81">
        <f t="shared" si="17"/>
        <v>0</v>
      </c>
      <c r="T36" s="81">
        <f t="shared" si="17"/>
        <v>0</v>
      </c>
      <c r="U36" s="81">
        <f t="shared" si="17"/>
        <v>0</v>
      </c>
      <c r="V36" s="81">
        <f t="shared" si="17"/>
        <v>0</v>
      </c>
      <c r="W36" s="81">
        <f t="shared" si="17"/>
        <v>0</v>
      </c>
      <c r="X36" s="81">
        <f t="shared" si="17"/>
        <v>0</v>
      </c>
      <c r="Y36" s="81">
        <f t="shared" si="17"/>
        <v>0</v>
      </c>
      <c r="Z36" s="81">
        <f t="shared" si="17"/>
        <v>0</v>
      </c>
      <c r="AA36" s="81">
        <f t="shared" si="17"/>
        <v>0</v>
      </c>
      <c r="AB36" s="81">
        <f t="shared" si="17"/>
        <v>0</v>
      </c>
      <c r="AC36" s="81">
        <f t="shared" si="17"/>
        <v>0</v>
      </c>
      <c r="AD36" s="81">
        <f t="shared" si="17"/>
        <v>0</v>
      </c>
      <c r="AE36" s="81">
        <f t="shared" si="17"/>
        <v>0</v>
      </c>
      <c r="AF36" s="81">
        <f t="shared" si="17"/>
        <v>0</v>
      </c>
      <c r="AG36" s="81">
        <f t="shared" si="17"/>
        <v>0</v>
      </c>
      <c r="AH36" s="86"/>
      <c r="AI36" s="87"/>
    </row>
    <row r="37" spans="1:35" s="32" customFormat="1" ht="13.5" customHeight="1" x14ac:dyDescent="0.2">
      <c r="A37" s="94">
        <f ca="1">IF(AND(LEN(TRIM($E$5))&gt;1,ISNUMBER(LEFT($E$5,4)*1)),DATE(LEFT($E$5,4)*1+1,6,1),0)</f>
        <v>44348</v>
      </c>
      <c r="B37" s="95"/>
      <c r="C37" s="39">
        <f ca="1">DATE(YEAR(A37),MONTH(A37),1)</f>
        <v>44348</v>
      </c>
      <c r="D37" s="40">
        <f ca="1">C37+1</f>
        <v>44349</v>
      </c>
      <c r="E37" s="40">
        <f t="shared" ref="E37:AD37" ca="1" si="18">D37+1</f>
        <v>44350</v>
      </c>
      <c r="F37" s="40">
        <f t="shared" ca="1" si="18"/>
        <v>44351</v>
      </c>
      <c r="G37" s="40">
        <f t="shared" ca="1" si="18"/>
        <v>44352</v>
      </c>
      <c r="H37" s="40">
        <f t="shared" ca="1" si="18"/>
        <v>44353</v>
      </c>
      <c r="I37" s="40">
        <f t="shared" ca="1" si="18"/>
        <v>44354</v>
      </c>
      <c r="J37" s="40">
        <f t="shared" ca="1" si="18"/>
        <v>44355</v>
      </c>
      <c r="K37" s="40">
        <f t="shared" ca="1" si="18"/>
        <v>44356</v>
      </c>
      <c r="L37" s="40">
        <f t="shared" ca="1" si="18"/>
        <v>44357</v>
      </c>
      <c r="M37" s="40">
        <f t="shared" ca="1" si="18"/>
        <v>44358</v>
      </c>
      <c r="N37" s="40">
        <f t="shared" ca="1" si="18"/>
        <v>44359</v>
      </c>
      <c r="O37" s="40">
        <f t="shared" ca="1" si="18"/>
        <v>44360</v>
      </c>
      <c r="P37" s="40">
        <f t="shared" ca="1" si="18"/>
        <v>44361</v>
      </c>
      <c r="Q37" s="40">
        <f t="shared" ca="1" si="18"/>
        <v>44362</v>
      </c>
      <c r="R37" s="40">
        <f t="shared" ca="1" si="18"/>
        <v>44363</v>
      </c>
      <c r="S37" s="40">
        <f t="shared" ca="1" si="18"/>
        <v>44364</v>
      </c>
      <c r="T37" s="40">
        <f t="shared" ca="1" si="18"/>
        <v>44365</v>
      </c>
      <c r="U37" s="40">
        <f t="shared" ca="1" si="18"/>
        <v>44366</v>
      </c>
      <c r="V37" s="40">
        <f t="shared" ca="1" si="18"/>
        <v>44367</v>
      </c>
      <c r="W37" s="40">
        <f t="shared" ca="1" si="18"/>
        <v>44368</v>
      </c>
      <c r="X37" s="40">
        <f t="shared" ca="1" si="18"/>
        <v>44369</v>
      </c>
      <c r="Y37" s="40">
        <f t="shared" ca="1" si="18"/>
        <v>44370</v>
      </c>
      <c r="Z37" s="40">
        <f t="shared" ca="1" si="18"/>
        <v>44371</v>
      </c>
      <c r="AA37" s="40">
        <f t="shared" ca="1" si="18"/>
        <v>44372</v>
      </c>
      <c r="AB37" s="40">
        <f t="shared" ca="1" si="18"/>
        <v>44373</v>
      </c>
      <c r="AC37" s="40">
        <f t="shared" ca="1" si="18"/>
        <v>44374</v>
      </c>
      <c r="AD37" s="40">
        <f t="shared" ca="1" si="18"/>
        <v>44375</v>
      </c>
      <c r="AE37" s="40">
        <f ca="1">IF(MONTH(AD37+1)=MONTH($A37),AD37+1,"")</f>
        <v>44376</v>
      </c>
      <c r="AF37" s="40">
        <f ca="1">IF(MONTH(AD37+2)=MONTH($A37),AD37+2,"")</f>
        <v>44377</v>
      </c>
      <c r="AG37" s="41" t="str">
        <f ca="1">IF(MONTH(AD37+3)=MONTH($A37),AD37+3,"")</f>
        <v/>
      </c>
      <c r="AH37" s="96" t="s">
        <v>5</v>
      </c>
      <c r="AI37" s="97"/>
    </row>
    <row r="38" spans="1:35" s="32" customFormat="1" ht="17.25" customHeight="1" thickBot="1" x14ac:dyDescent="0.3">
      <c r="A38" s="90">
        <f ca="1">A37</f>
        <v>44348</v>
      </c>
      <c r="B38" s="91"/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4"/>
      <c r="AH38" s="92">
        <f>IF(OR($R$43,AG39-B39&gt;$AB$9,AG39&lt;B39),AG39,IF(B39&gt;0,B39,IF(SUMPRODUCT(VALUE(C38:AG38)*1)&gt;0,"---",0)))</f>
        <v>0</v>
      </c>
      <c r="AI38" s="93"/>
    </row>
    <row r="39" spans="1:35" s="84" customFormat="1" ht="15" hidden="1" customHeight="1" thickBot="1" x14ac:dyDescent="0.3">
      <c r="A39" s="80"/>
      <c r="B39" s="85">
        <f>IF(ISNUMBER(AH35),AH35,0)</f>
        <v>0</v>
      </c>
      <c r="C39" s="81">
        <f t="shared" ref="C39:AG39" si="19">MAX(B39+IF(AND($R$43=TRUE,C38*1&lt;0),0,C38),0)</f>
        <v>0</v>
      </c>
      <c r="D39" s="81">
        <f t="shared" si="19"/>
        <v>0</v>
      </c>
      <c r="E39" s="81">
        <f t="shared" si="19"/>
        <v>0</v>
      </c>
      <c r="F39" s="81">
        <f t="shared" si="19"/>
        <v>0</v>
      </c>
      <c r="G39" s="81">
        <f t="shared" si="19"/>
        <v>0</v>
      </c>
      <c r="H39" s="81">
        <f t="shared" si="19"/>
        <v>0</v>
      </c>
      <c r="I39" s="81">
        <f t="shared" si="19"/>
        <v>0</v>
      </c>
      <c r="J39" s="81">
        <f t="shared" si="19"/>
        <v>0</v>
      </c>
      <c r="K39" s="81">
        <f t="shared" si="19"/>
        <v>0</v>
      </c>
      <c r="L39" s="81">
        <f t="shared" si="19"/>
        <v>0</v>
      </c>
      <c r="M39" s="81">
        <f t="shared" si="19"/>
        <v>0</v>
      </c>
      <c r="N39" s="81">
        <f t="shared" si="19"/>
        <v>0</v>
      </c>
      <c r="O39" s="81">
        <f t="shared" si="19"/>
        <v>0</v>
      </c>
      <c r="P39" s="81">
        <f t="shared" si="19"/>
        <v>0</v>
      </c>
      <c r="Q39" s="81">
        <f t="shared" si="19"/>
        <v>0</v>
      </c>
      <c r="R39" s="81">
        <f t="shared" si="19"/>
        <v>0</v>
      </c>
      <c r="S39" s="81">
        <f t="shared" si="19"/>
        <v>0</v>
      </c>
      <c r="T39" s="81">
        <f t="shared" si="19"/>
        <v>0</v>
      </c>
      <c r="U39" s="81">
        <f t="shared" si="19"/>
        <v>0</v>
      </c>
      <c r="V39" s="81">
        <f t="shared" si="19"/>
        <v>0</v>
      </c>
      <c r="W39" s="81">
        <f t="shared" si="19"/>
        <v>0</v>
      </c>
      <c r="X39" s="81">
        <f t="shared" si="19"/>
        <v>0</v>
      </c>
      <c r="Y39" s="81">
        <f t="shared" si="19"/>
        <v>0</v>
      </c>
      <c r="Z39" s="81">
        <f t="shared" si="19"/>
        <v>0</v>
      </c>
      <c r="AA39" s="81">
        <f t="shared" si="19"/>
        <v>0</v>
      </c>
      <c r="AB39" s="81">
        <f t="shared" si="19"/>
        <v>0</v>
      </c>
      <c r="AC39" s="81">
        <f t="shared" si="19"/>
        <v>0</v>
      </c>
      <c r="AD39" s="81">
        <f t="shared" si="19"/>
        <v>0</v>
      </c>
      <c r="AE39" s="81">
        <f t="shared" si="19"/>
        <v>0</v>
      </c>
      <c r="AF39" s="81">
        <f t="shared" si="19"/>
        <v>0</v>
      </c>
      <c r="AG39" s="81">
        <f t="shared" si="19"/>
        <v>0</v>
      </c>
      <c r="AH39" s="82"/>
      <c r="AI39" s="83"/>
    </row>
    <row r="40" spans="1:35" s="32" customFormat="1" ht="13.5" customHeight="1" thickBot="1" x14ac:dyDescent="0.25">
      <c r="A40" s="94">
        <f ca="1">IF(AND(LEN(TRIM($E$5))&gt;1,ISNUMBER(LEFT($E$5,4)*1)),DATE(LEFT($E$5,4)*1+1,7,1),0)</f>
        <v>44378</v>
      </c>
      <c r="B40" s="95"/>
      <c r="C40" s="39">
        <f ca="1">DATE(YEAR(A40),MONTH(A40),1)</f>
        <v>44378</v>
      </c>
      <c r="D40" s="40">
        <f ca="1">C40+1</f>
        <v>44379</v>
      </c>
      <c r="E40" s="40">
        <f t="shared" ref="E40:AD40" ca="1" si="20">D40+1</f>
        <v>44380</v>
      </c>
      <c r="F40" s="40">
        <f t="shared" ca="1" si="20"/>
        <v>44381</v>
      </c>
      <c r="G40" s="40">
        <f t="shared" ca="1" si="20"/>
        <v>44382</v>
      </c>
      <c r="H40" s="40">
        <f t="shared" ca="1" si="20"/>
        <v>44383</v>
      </c>
      <c r="I40" s="40">
        <f t="shared" ca="1" si="20"/>
        <v>44384</v>
      </c>
      <c r="J40" s="40">
        <f t="shared" ca="1" si="20"/>
        <v>44385</v>
      </c>
      <c r="K40" s="40">
        <f t="shared" ca="1" si="20"/>
        <v>44386</v>
      </c>
      <c r="L40" s="40">
        <f t="shared" ca="1" si="20"/>
        <v>44387</v>
      </c>
      <c r="M40" s="40">
        <f t="shared" ca="1" si="20"/>
        <v>44388</v>
      </c>
      <c r="N40" s="40">
        <f t="shared" ca="1" si="20"/>
        <v>44389</v>
      </c>
      <c r="O40" s="40">
        <f t="shared" ca="1" si="20"/>
        <v>44390</v>
      </c>
      <c r="P40" s="40">
        <f t="shared" ca="1" si="20"/>
        <v>44391</v>
      </c>
      <c r="Q40" s="40">
        <f t="shared" ca="1" si="20"/>
        <v>44392</v>
      </c>
      <c r="R40" s="40">
        <f t="shared" ca="1" si="20"/>
        <v>44393</v>
      </c>
      <c r="S40" s="40">
        <f t="shared" ca="1" si="20"/>
        <v>44394</v>
      </c>
      <c r="T40" s="40">
        <f t="shared" ca="1" si="20"/>
        <v>44395</v>
      </c>
      <c r="U40" s="40">
        <f t="shared" ca="1" si="20"/>
        <v>44396</v>
      </c>
      <c r="V40" s="40">
        <f t="shared" ca="1" si="20"/>
        <v>44397</v>
      </c>
      <c r="W40" s="40">
        <f t="shared" ca="1" si="20"/>
        <v>44398</v>
      </c>
      <c r="X40" s="40">
        <f t="shared" ca="1" si="20"/>
        <v>44399</v>
      </c>
      <c r="Y40" s="40">
        <f t="shared" ca="1" si="20"/>
        <v>44400</v>
      </c>
      <c r="Z40" s="40">
        <f t="shared" ca="1" si="20"/>
        <v>44401</v>
      </c>
      <c r="AA40" s="40">
        <f t="shared" ca="1" si="20"/>
        <v>44402</v>
      </c>
      <c r="AB40" s="40">
        <f t="shared" ca="1" si="20"/>
        <v>44403</v>
      </c>
      <c r="AC40" s="40">
        <f t="shared" ca="1" si="20"/>
        <v>44404</v>
      </c>
      <c r="AD40" s="40">
        <f t="shared" ca="1" si="20"/>
        <v>44405</v>
      </c>
      <c r="AE40" s="40">
        <f ca="1">IF(MONTH(AD40+1)=MONTH($A40),AD40+1,"")</f>
        <v>44406</v>
      </c>
      <c r="AF40" s="40">
        <f ca="1">IF(MONTH(AD40+2)=MONTH($A40),AD40+2,"")</f>
        <v>44407</v>
      </c>
      <c r="AG40" s="41">
        <f ca="1">IF(MONTH(AD40+3)=MONTH($A40),AD40+3,"")</f>
        <v>44408</v>
      </c>
      <c r="AH40" s="114" t="s">
        <v>57</v>
      </c>
      <c r="AI40" s="115"/>
    </row>
    <row r="41" spans="1:35" s="32" customFormat="1" ht="17.25" customHeight="1" thickBot="1" x14ac:dyDescent="0.3">
      <c r="A41" s="90">
        <f ca="1">A40</f>
        <v>44378</v>
      </c>
      <c r="B41" s="91"/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4"/>
      <c r="AH41" s="116">
        <f>IF(OR($R$43,AG42-B42&gt;$AB$9,AG42&lt;B42),AG42,IF(B42&gt;0,B42,IF(SUMPRODUCT(VALUE(C41:AG41)*1)&gt;0,"---",0)))</f>
        <v>0</v>
      </c>
      <c r="AI41" s="117"/>
    </row>
    <row r="42" spans="1:35" s="84" customFormat="1" ht="15" hidden="1" customHeight="1" x14ac:dyDescent="0.25">
      <c r="A42" s="80"/>
      <c r="B42" s="85">
        <f>IF(ISNUMBER(AH38),AH38,0)</f>
        <v>0</v>
      </c>
      <c r="C42" s="81">
        <f t="shared" ref="C42:AG42" si="21">MAX(B42+IF(AND($R$43=TRUE,C41*1&lt;0),0,C41),0)</f>
        <v>0</v>
      </c>
      <c r="D42" s="81">
        <f t="shared" si="21"/>
        <v>0</v>
      </c>
      <c r="E42" s="81">
        <f t="shared" si="21"/>
        <v>0</v>
      </c>
      <c r="F42" s="81">
        <f t="shared" si="21"/>
        <v>0</v>
      </c>
      <c r="G42" s="81">
        <f t="shared" si="21"/>
        <v>0</v>
      </c>
      <c r="H42" s="81">
        <f t="shared" si="21"/>
        <v>0</v>
      </c>
      <c r="I42" s="81">
        <f t="shared" si="21"/>
        <v>0</v>
      </c>
      <c r="J42" s="81">
        <f t="shared" si="21"/>
        <v>0</v>
      </c>
      <c r="K42" s="81">
        <f t="shared" si="21"/>
        <v>0</v>
      </c>
      <c r="L42" s="81">
        <f t="shared" si="21"/>
        <v>0</v>
      </c>
      <c r="M42" s="81">
        <f t="shared" si="21"/>
        <v>0</v>
      </c>
      <c r="N42" s="81">
        <f t="shared" si="21"/>
        <v>0</v>
      </c>
      <c r="O42" s="81">
        <f t="shared" si="21"/>
        <v>0</v>
      </c>
      <c r="P42" s="81">
        <f t="shared" si="21"/>
        <v>0</v>
      </c>
      <c r="Q42" s="81">
        <f t="shared" si="21"/>
        <v>0</v>
      </c>
      <c r="R42" s="81">
        <f t="shared" si="21"/>
        <v>0</v>
      </c>
      <c r="S42" s="81">
        <f t="shared" si="21"/>
        <v>0</v>
      </c>
      <c r="T42" s="81">
        <f t="shared" si="21"/>
        <v>0</v>
      </c>
      <c r="U42" s="81">
        <f t="shared" si="21"/>
        <v>0</v>
      </c>
      <c r="V42" s="81">
        <f t="shared" si="21"/>
        <v>0</v>
      </c>
      <c r="W42" s="81">
        <f t="shared" si="21"/>
        <v>0</v>
      </c>
      <c r="X42" s="81">
        <f t="shared" si="21"/>
        <v>0</v>
      </c>
      <c r="Y42" s="81">
        <f t="shared" si="21"/>
        <v>0</v>
      </c>
      <c r="Z42" s="81">
        <f t="shared" si="21"/>
        <v>0</v>
      </c>
      <c r="AA42" s="81">
        <f t="shared" si="21"/>
        <v>0</v>
      </c>
      <c r="AB42" s="81">
        <f t="shared" si="21"/>
        <v>0</v>
      </c>
      <c r="AC42" s="81">
        <f t="shared" si="21"/>
        <v>0</v>
      </c>
      <c r="AD42" s="81">
        <f t="shared" si="21"/>
        <v>0</v>
      </c>
      <c r="AE42" s="81">
        <f t="shared" si="21"/>
        <v>0</v>
      </c>
      <c r="AF42" s="81">
        <f t="shared" si="21"/>
        <v>0</v>
      </c>
      <c r="AG42" s="81">
        <f t="shared" si="21"/>
        <v>0</v>
      </c>
      <c r="AH42" s="82"/>
      <c r="AI42" s="83"/>
    </row>
    <row r="43" spans="1:35" ht="14.25" customHeight="1" x14ac:dyDescent="0.2">
      <c r="A43" s="123" t="s">
        <v>58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41"/>
      <c r="L43" s="141"/>
      <c r="M43" s="141"/>
      <c r="N43" s="141"/>
      <c r="O43" s="141"/>
      <c r="P43" s="141"/>
      <c r="Q43" s="141"/>
      <c r="R43" s="88" t="b">
        <v>0</v>
      </c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9"/>
    </row>
    <row r="44" spans="1:35" ht="18.75" customHeight="1" x14ac:dyDescent="0.2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8"/>
    </row>
    <row r="45" spans="1:35" s="32" customFormat="1" ht="16.5" customHeight="1" x14ac:dyDescent="0.25">
      <c r="A45" s="49" t="s">
        <v>6</v>
      </c>
      <c r="B45" s="50"/>
      <c r="C45" s="50"/>
      <c r="D45" s="50"/>
      <c r="E45" s="50"/>
      <c r="F45" s="50"/>
      <c r="G45" s="50" t="s">
        <v>7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 t="s">
        <v>8</v>
      </c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1"/>
    </row>
    <row r="46" spans="1:35" s="53" customFormat="1" ht="22.5" customHeight="1" x14ac:dyDescent="0.2">
      <c r="A46" s="52"/>
      <c r="B46" s="118" t="s">
        <v>9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20"/>
      <c r="O46" s="121"/>
      <c r="P46" s="121"/>
      <c r="Q46" s="121"/>
      <c r="R46" s="121"/>
      <c r="S46" s="121"/>
      <c r="T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54"/>
    </row>
    <row r="47" spans="1:35" s="58" customFormat="1" ht="12" customHeight="1" x14ac:dyDescent="0.25">
      <c r="A47" s="55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2" t="s">
        <v>10</v>
      </c>
      <c r="O47" s="122"/>
      <c r="P47" s="122"/>
      <c r="Q47" s="122"/>
      <c r="R47" s="122"/>
      <c r="S47" s="122"/>
      <c r="T47" s="122"/>
      <c r="U47" s="56"/>
      <c r="V47" s="122" t="s">
        <v>11</v>
      </c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57"/>
    </row>
    <row r="48" spans="1:35" s="53" customFormat="1" ht="6.75" customHeight="1" x14ac:dyDescent="0.2"/>
    <row r="49" spans="1:35" s="53" customFormat="1" ht="13.5" customHeight="1" x14ac:dyDescent="0.2">
      <c r="A49" s="59"/>
      <c r="B49" s="60" t="s">
        <v>12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</row>
    <row r="50" spans="1:35" s="53" customFormat="1" ht="20.25" customHeight="1" x14ac:dyDescent="0.2">
      <c r="A50" s="64"/>
      <c r="B50" s="129" t="s">
        <v>13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2"/>
      <c r="O50" s="132"/>
      <c r="P50" s="132"/>
      <c r="Q50" s="132"/>
      <c r="R50" s="132"/>
      <c r="S50" s="132"/>
      <c r="T50" s="132"/>
      <c r="U50" s="65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66"/>
    </row>
    <row r="51" spans="1:35" s="58" customFormat="1" ht="12" customHeight="1" x14ac:dyDescent="0.25">
      <c r="A51" s="55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22" t="s">
        <v>10</v>
      </c>
      <c r="O51" s="122"/>
      <c r="P51" s="122"/>
      <c r="Q51" s="122"/>
      <c r="R51" s="122"/>
      <c r="S51" s="122"/>
      <c r="T51" s="122"/>
      <c r="U51" s="56"/>
      <c r="V51" s="122" t="s">
        <v>14</v>
      </c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57"/>
    </row>
    <row r="52" spans="1:35" s="53" customFormat="1" ht="6.75" customHeight="1" x14ac:dyDescent="0.2"/>
    <row r="53" spans="1:35" s="53" customFormat="1" ht="13.5" customHeight="1" x14ac:dyDescent="0.2">
      <c r="A53" s="67"/>
      <c r="B53" s="112" t="s">
        <v>15</v>
      </c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3"/>
    </row>
    <row r="54" spans="1:35" s="53" customFormat="1" ht="14.25" customHeight="1" x14ac:dyDescent="0.2">
      <c r="A54" s="68" t="s">
        <v>39</v>
      </c>
      <c r="B54" s="69" t="s">
        <v>55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53" t="s">
        <v>17</v>
      </c>
      <c r="Y54" s="150">
        <f>IF(AI1,AH41,0)</f>
        <v>0</v>
      </c>
      <c r="Z54" s="150"/>
      <c r="AA54" s="151" t="s">
        <v>18</v>
      </c>
      <c r="AB54" s="151"/>
      <c r="AC54" s="152">
        <f>Y54/38</f>
        <v>0</v>
      </c>
      <c r="AD54" s="152"/>
      <c r="AE54" s="152"/>
      <c r="AF54" s="53" t="s">
        <v>19</v>
      </c>
      <c r="AI54" s="73" t="s">
        <v>27</v>
      </c>
    </row>
    <row r="55" spans="1:35" s="53" customFormat="1" ht="3.75" customHeight="1" x14ac:dyDescent="0.2">
      <c r="A55" s="71" t="s">
        <v>41</v>
      </c>
      <c r="AI55" s="73" t="s">
        <v>29</v>
      </c>
    </row>
    <row r="56" spans="1:35" s="53" customFormat="1" ht="15" customHeight="1" x14ac:dyDescent="0.2">
      <c r="A56" s="71" t="s">
        <v>32</v>
      </c>
      <c r="C56" s="72" t="s">
        <v>21</v>
      </c>
      <c r="N56" s="134">
        <f>INT(AC54*2)/2</f>
        <v>0</v>
      </c>
      <c r="O56" s="135"/>
      <c r="P56" s="136"/>
      <c r="Q56" s="72" t="s">
        <v>22</v>
      </c>
      <c r="U56" s="72" t="s">
        <v>23</v>
      </c>
      <c r="AD56" s="134">
        <f>MOD(AC54*2,1)*38/2</f>
        <v>0</v>
      </c>
      <c r="AE56" s="137"/>
      <c r="AF56" s="138"/>
      <c r="AG56" s="72" t="s">
        <v>24</v>
      </c>
      <c r="AI56" s="73" t="s">
        <v>31</v>
      </c>
    </row>
    <row r="57" spans="1:35" s="53" customFormat="1" ht="1.5" customHeight="1" x14ac:dyDescent="0.2">
      <c r="A57" s="71" t="s">
        <v>16</v>
      </c>
      <c r="L57" s="70"/>
      <c r="M57" s="70"/>
      <c r="S57" s="72"/>
      <c r="AG57" s="72"/>
      <c r="AI57" s="73" t="s">
        <v>33</v>
      </c>
    </row>
    <row r="58" spans="1:35" s="53" customFormat="1" ht="1.5" customHeight="1" x14ac:dyDescent="0.2">
      <c r="A58" s="71" t="s">
        <v>26</v>
      </c>
      <c r="AI58" s="73" t="s">
        <v>38</v>
      </c>
    </row>
    <row r="59" spans="1:35" s="53" customFormat="1" ht="1.5" customHeight="1" x14ac:dyDescent="0.2">
      <c r="A59" s="71" t="s">
        <v>50</v>
      </c>
      <c r="L59" s="70"/>
      <c r="M59" s="70"/>
      <c r="S59" s="72"/>
      <c r="AG59" s="72"/>
      <c r="AI59" s="73" t="s">
        <v>40</v>
      </c>
    </row>
    <row r="60" spans="1:35" s="53" customFormat="1" ht="14.25" customHeight="1" x14ac:dyDescent="0.2">
      <c r="A60" s="71" t="s">
        <v>46</v>
      </c>
      <c r="B60" s="139" t="s">
        <v>56</v>
      </c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73" t="s">
        <v>42</v>
      </c>
    </row>
    <row r="61" spans="1:35" s="53" customFormat="1" ht="3.75" customHeight="1" x14ac:dyDescent="0.2">
      <c r="A61" s="71" t="s">
        <v>28</v>
      </c>
      <c r="AI61" s="73" t="s">
        <v>45</v>
      </c>
    </row>
    <row r="62" spans="1:35" s="53" customFormat="1" ht="18" customHeight="1" x14ac:dyDescent="0.2">
      <c r="A62" s="71" t="s">
        <v>34</v>
      </c>
      <c r="D62" s="140"/>
      <c r="E62" s="140"/>
      <c r="F62" s="140"/>
      <c r="G62" s="140"/>
      <c r="H62" s="140"/>
      <c r="I62" s="53" t="s">
        <v>35</v>
      </c>
      <c r="V62" s="133">
        <f>U4</f>
        <v>25</v>
      </c>
      <c r="W62" s="133"/>
      <c r="X62" s="53" t="s">
        <v>36</v>
      </c>
      <c r="AC62" s="140">
        <f>IF(V62&lt;&gt;0,D62/4.348/V62,0)</f>
        <v>0</v>
      </c>
      <c r="AD62" s="140"/>
      <c r="AE62" s="140"/>
      <c r="AF62" s="140"/>
      <c r="AG62" s="53" t="s">
        <v>37</v>
      </c>
      <c r="AI62" s="73" t="s">
        <v>49</v>
      </c>
    </row>
    <row r="63" spans="1:35" s="53" customFormat="1" ht="9" customHeight="1" x14ac:dyDescent="0.2">
      <c r="A63" s="71" t="s">
        <v>30</v>
      </c>
      <c r="AI63" s="73" t="s">
        <v>51</v>
      </c>
    </row>
    <row r="64" spans="1:35" s="53" customFormat="1" ht="14.25" customHeight="1" x14ac:dyDescent="0.2">
      <c r="A64" s="71" t="s">
        <v>20</v>
      </c>
      <c r="B64" s="141" t="s">
        <v>63</v>
      </c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73"/>
    </row>
    <row r="65" spans="1:35" s="53" customFormat="1" ht="18" customHeight="1" thickBot="1" x14ac:dyDescent="0.25">
      <c r="A65" s="71" t="s">
        <v>59</v>
      </c>
      <c r="H65" s="140"/>
      <c r="I65" s="140"/>
      <c r="J65" s="140"/>
      <c r="K65" s="140"/>
      <c r="L65" s="53" t="s">
        <v>44</v>
      </c>
      <c r="O65" s="133"/>
      <c r="P65" s="133"/>
      <c r="Q65" s="133"/>
      <c r="R65" s="53" t="s">
        <v>24</v>
      </c>
      <c r="AI65" s="73"/>
    </row>
    <row r="66" spans="1:35" s="53" customFormat="1" ht="18" customHeight="1" thickBot="1" x14ac:dyDescent="0.25">
      <c r="A66" s="71" t="s">
        <v>25</v>
      </c>
      <c r="H66" s="140"/>
      <c r="I66" s="140"/>
      <c r="J66" s="140"/>
      <c r="K66" s="140"/>
      <c r="L66" s="53" t="s">
        <v>44</v>
      </c>
      <c r="O66" s="133"/>
      <c r="P66" s="133"/>
      <c r="Q66" s="133"/>
      <c r="R66" s="53" t="s">
        <v>24</v>
      </c>
      <c r="T66" s="53" t="s">
        <v>47</v>
      </c>
      <c r="Y66" s="147">
        <f>H65*O65+H66*O66</f>
        <v>0</v>
      </c>
      <c r="Z66" s="148"/>
      <c r="AA66" s="148"/>
      <c r="AB66" s="148"/>
      <c r="AC66" s="149"/>
      <c r="AD66" s="72" t="s">
        <v>48</v>
      </c>
      <c r="AI66" s="73"/>
    </row>
    <row r="67" spans="1:35" s="53" customFormat="1" ht="7.5" customHeight="1" x14ac:dyDescent="0.2">
      <c r="A67" s="71" t="s">
        <v>43</v>
      </c>
      <c r="AI67" s="73"/>
    </row>
    <row r="68" spans="1:35" s="53" customFormat="1" ht="16.5" customHeight="1" x14ac:dyDescent="0.2">
      <c r="A68" s="52"/>
      <c r="B68" s="133"/>
      <c r="C68" s="133"/>
      <c r="D68" s="133"/>
      <c r="E68" s="133"/>
      <c r="F68" s="133"/>
      <c r="G68" s="133"/>
      <c r="H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74"/>
    </row>
    <row r="69" spans="1:35" s="58" customFormat="1" ht="13.5" customHeight="1" x14ac:dyDescent="0.25">
      <c r="A69" s="55"/>
      <c r="B69" s="122" t="s">
        <v>10</v>
      </c>
      <c r="C69" s="122"/>
      <c r="D69" s="122"/>
      <c r="E69" s="122"/>
      <c r="F69" s="122"/>
      <c r="G69" s="122"/>
      <c r="H69" s="122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122" t="s">
        <v>52</v>
      </c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75"/>
    </row>
    <row r="70" spans="1:35" s="53" customFormat="1" ht="12" hidden="1" customHeight="1" x14ac:dyDescent="0.2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7"/>
    </row>
    <row r="71" spans="1:35" s="32" customFormat="1" ht="17.25" customHeight="1" x14ac:dyDescent="0.25">
      <c r="A71" s="78"/>
      <c r="B71" s="145" t="s">
        <v>53</v>
      </c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79"/>
      <c r="S71" s="79"/>
      <c r="T71" s="79"/>
      <c r="U71" s="79"/>
      <c r="V71" s="145" t="s">
        <v>54</v>
      </c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6"/>
    </row>
  </sheetData>
  <sheetProtection password="C4E4" sheet="1"/>
  <mergeCells count="90">
    <mergeCell ref="K43:Q43"/>
    <mergeCell ref="L4:T4"/>
    <mergeCell ref="B71:Q71"/>
    <mergeCell ref="V71:AI71"/>
    <mergeCell ref="O66:Q66"/>
    <mergeCell ref="Y66:AC66"/>
    <mergeCell ref="B68:H68"/>
    <mergeCell ref="V68:AH68"/>
    <mergeCell ref="B69:H69"/>
    <mergeCell ref="V69:AH69"/>
    <mergeCell ref="H66:K66"/>
    <mergeCell ref="Y54:Z54"/>
    <mergeCell ref="AA54:AB54"/>
    <mergeCell ref="AC54:AE54"/>
    <mergeCell ref="B64:AH64"/>
    <mergeCell ref="H65:K65"/>
    <mergeCell ref="O65:Q65"/>
    <mergeCell ref="N56:P56"/>
    <mergeCell ref="AD56:AF56"/>
    <mergeCell ref="B60:AH60"/>
    <mergeCell ref="V62:W62"/>
    <mergeCell ref="AC62:AF62"/>
    <mergeCell ref="D62:H62"/>
    <mergeCell ref="B50:M51"/>
    <mergeCell ref="N50:T50"/>
    <mergeCell ref="V50:AH50"/>
    <mergeCell ref="N51:T51"/>
    <mergeCell ref="V51:AH51"/>
    <mergeCell ref="A37:B37"/>
    <mergeCell ref="AH37:AI37"/>
    <mergeCell ref="A38:B38"/>
    <mergeCell ref="AH38:AI38"/>
    <mergeCell ref="B53:AI53"/>
    <mergeCell ref="A40:B40"/>
    <mergeCell ref="AH40:AI40"/>
    <mergeCell ref="A41:B41"/>
    <mergeCell ref="AH41:AI41"/>
    <mergeCell ref="B46:M47"/>
    <mergeCell ref="N46:T46"/>
    <mergeCell ref="V46:AH46"/>
    <mergeCell ref="N47:T47"/>
    <mergeCell ref="V47:AH47"/>
    <mergeCell ref="A43:J44"/>
    <mergeCell ref="K44:AI44"/>
    <mergeCell ref="A32:B32"/>
    <mergeCell ref="AH32:AI32"/>
    <mergeCell ref="A34:B34"/>
    <mergeCell ref="AH34:AI34"/>
    <mergeCell ref="A35:B35"/>
    <mergeCell ref="AH35:AI35"/>
    <mergeCell ref="A28:B28"/>
    <mergeCell ref="AH28:AI28"/>
    <mergeCell ref="A29:B29"/>
    <mergeCell ref="AH29:AI29"/>
    <mergeCell ref="A31:B31"/>
    <mergeCell ref="AH31:AI31"/>
    <mergeCell ref="A23:B23"/>
    <mergeCell ref="AH23:AI23"/>
    <mergeCell ref="A25:B25"/>
    <mergeCell ref="AH25:AI25"/>
    <mergeCell ref="A26:B26"/>
    <mergeCell ref="AH26:AI26"/>
    <mergeCell ref="A19:B19"/>
    <mergeCell ref="AH19:AI19"/>
    <mergeCell ref="A20:B20"/>
    <mergeCell ref="AH20:AI20"/>
    <mergeCell ref="A22:B22"/>
    <mergeCell ref="AH22:AI22"/>
    <mergeCell ref="A1:I1"/>
    <mergeCell ref="J1:V1"/>
    <mergeCell ref="A2:I2"/>
    <mergeCell ref="J2:W2"/>
    <mergeCell ref="A4:I4"/>
    <mergeCell ref="J4:K4"/>
    <mergeCell ref="U4:V4"/>
    <mergeCell ref="A11:B11"/>
    <mergeCell ref="AH11:AI11"/>
    <mergeCell ref="E5:H5"/>
    <mergeCell ref="A7:AI7"/>
    <mergeCell ref="AH9:AI9"/>
    <mergeCell ref="A10:B10"/>
    <mergeCell ref="AH10:AI10"/>
    <mergeCell ref="A17:B17"/>
    <mergeCell ref="AH17:AI17"/>
    <mergeCell ref="A13:B13"/>
    <mergeCell ref="AH13:AI13"/>
    <mergeCell ref="A14:B14"/>
    <mergeCell ref="AH14:AI14"/>
    <mergeCell ref="A16:B16"/>
    <mergeCell ref="AH16:AI16"/>
  </mergeCells>
  <conditionalFormatting sqref="C10:AG10 C13:AG13 C16:AG16 C19:AG19 C22:AG22 C25:AE25 C28:AG28 C31:AG31 C34:AG34 C37:AG37 C40:AG40">
    <cfRule type="expression" dxfId="5" priority="2" stopIfTrue="1">
      <formula>LEN(C10)=0</formula>
    </cfRule>
    <cfRule type="expression" dxfId="4" priority="4" stopIfTrue="1">
      <formula>AND($A10&gt;0,WEEKDAY(C10)=7)</formula>
    </cfRule>
    <cfRule type="expression" dxfId="3" priority="6" stopIfTrue="1">
      <formula>AND($A10&gt;0,WEEKDAY(C10)=1)</formula>
    </cfRule>
  </conditionalFormatting>
  <conditionalFormatting sqref="C11:AG11 C14:AG14 C17:AG17 C20:AG20 C23:AG23 C26:AE26 C29:AG29 C32:AG32 C35:AG35 C38:AG38 C41:AG41">
    <cfRule type="expression" dxfId="2" priority="3" stopIfTrue="1">
      <formula>AND($A10&gt;0,WEEKDAY(C10)=7)</formula>
    </cfRule>
    <cfRule type="expression" dxfId="1" priority="5" stopIfTrue="1">
      <formula>AND($A10&gt;0,WEEKDAY(C10)=1)</formula>
    </cfRule>
  </conditionalFormatting>
  <conditionalFormatting sqref="AF25:AF26">
    <cfRule type="expression" dxfId="0" priority="1" stopIfTrue="1">
      <formula>LEN($AE$25)=0</formula>
    </cfRule>
  </conditionalFormatting>
  <pageMargins left="0.39370078740157483" right="0.31496062992125984" top="0.39370078740157483" bottom="0.39370078740157483" header="0" footer="0"/>
  <pageSetup paperSize="9" scale="98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OptionButton1">
          <controlPr locked="0" defaultSize="0" autoLine="0" r:id="rId5">
            <anchor moveWithCells="1">
              <from>
                <xdr:col>5</xdr:col>
                <xdr:colOff>66675</xdr:colOff>
                <xdr:row>44</xdr:row>
                <xdr:rowOff>19050</xdr:rowOff>
              </from>
              <to>
                <xdr:col>6</xdr:col>
                <xdr:colOff>19050</xdr:colOff>
                <xdr:row>45</xdr:row>
                <xdr:rowOff>0</xdr:rowOff>
              </to>
            </anchor>
          </controlPr>
        </control>
      </mc:Choice>
      <mc:Fallback>
        <control shapeId="1029" r:id="rId4" name="OptionButton1"/>
      </mc:Fallback>
    </mc:AlternateContent>
    <mc:AlternateContent xmlns:mc="http://schemas.openxmlformats.org/markup-compatibility/2006">
      <mc:Choice Requires="x14">
        <control shapeId="1030" r:id="rId6" name="OptionButton3">
          <controlPr locked="0" defaultSize="0" autoLine="0" linkedCell="AI1" r:id="rId5">
            <anchor moveWithCells="1">
              <from>
                <xdr:col>16</xdr:col>
                <xdr:colOff>142875</xdr:colOff>
                <xdr:row>44</xdr:row>
                <xdr:rowOff>19050</xdr:rowOff>
              </from>
              <to>
                <xdr:col>17</xdr:col>
                <xdr:colOff>95250</xdr:colOff>
                <xdr:row>45</xdr:row>
                <xdr:rowOff>0</xdr:rowOff>
              </to>
            </anchor>
          </controlPr>
        </control>
      </mc:Choice>
      <mc:Fallback>
        <control shapeId="1030" r:id="rId6" name="OptionButton3"/>
      </mc:Fallback>
    </mc:AlternateContent>
    <mc:AlternateContent xmlns:mc="http://schemas.openxmlformats.org/markup-compatibility/2006">
      <mc:Choice Requires="x14">
        <control shapeId="1025" r:id="rId7" name="Drop Down 1">
          <controlPr locked="0" defaultSize="0" print="0" autoLine="0" autoPict="0">
            <anchor moveWithCells="1">
              <from>
                <xdr:col>9</xdr:col>
                <xdr:colOff>9525</xdr:colOff>
                <xdr:row>0</xdr:row>
                <xdr:rowOff>28575</xdr:rowOff>
              </from>
              <to>
                <xdr:col>22</xdr:col>
                <xdr:colOff>9525</xdr:colOff>
                <xdr:row>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8" name="Option Button 2">
          <controlPr locked="0" defaultSize="0" autoFill="0" autoLine="0" autoPict="0">
            <anchor moveWithCells="1">
              <from>
                <xdr:col>8</xdr:col>
                <xdr:colOff>142875</xdr:colOff>
                <xdr:row>4</xdr:row>
                <xdr:rowOff>9525</xdr:rowOff>
              </from>
              <to>
                <xdr:col>16</xdr:col>
                <xdr:colOff>47625</xdr:colOff>
                <xdr:row>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9" name="Option Button 3">
          <controlPr locked="0" defaultSize="0" autoFill="0" autoLine="0" autoPict="0">
            <anchor moveWithCells="1">
              <from>
                <xdr:col>16</xdr:col>
                <xdr:colOff>38100</xdr:colOff>
                <xdr:row>4</xdr:row>
                <xdr:rowOff>0</xdr:rowOff>
              </from>
              <to>
                <xdr:col>22</xdr:col>
                <xdr:colOff>142875</xdr:colOff>
                <xdr:row>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10" name="Drop Down 4">
          <controlPr locked="0" defaultSize="0" print="0" autoLine="0" autoPict="0">
            <anchor moveWithCells="1">
              <from>
                <xdr:col>4</xdr:col>
                <xdr:colOff>9525</xdr:colOff>
                <xdr:row>4</xdr:row>
                <xdr:rowOff>0</xdr:rowOff>
              </from>
              <to>
                <xdr:col>8</xdr:col>
                <xdr:colOff>19050</xdr:colOff>
                <xdr:row>4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11" name="Check Box 7">
          <controlPr locked="0" defaultSize="0" autoFill="0" autoLine="0" autoPict="0" altText="Bei allen Mehrarbeitsstunden handelt es sich um eine Dauervertretung._x000a_">
            <anchor moveWithCells="1">
              <from>
                <xdr:col>16</xdr:col>
                <xdr:colOff>161925</xdr:colOff>
                <xdr:row>42</xdr:row>
                <xdr:rowOff>28575</xdr:rowOff>
              </from>
              <to>
                <xdr:col>34</xdr:col>
                <xdr:colOff>152400</xdr:colOff>
                <xdr:row>42</xdr:row>
                <xdr:rowOff>171450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MAU-Vergütung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Schwörer</dc:creator>
  <cp:lastModifiedBy>Schwörer Ralph</cp:lastModifiedBy>
  <cp:lastPrinted>2020-11-12T10:47:45Z</cp:lastPrinted>
  <dcterms:created xsi:type="dcterms:W3CDTF">2016-03-09T17:02:09Z</dcterms:created>
  <dcterms:modified xsi:type="dcterms:W3CDTF">2021-08-19T14:54:12Z</dcterms:modified>
</cp:coreProperties>
</file>